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C:\Users\milde\OneDrive\Skrivebord\Grundejer\Generalforsamling 2022\"/>
    </mc:Choice>
  </mc:AlternateContent>
  <xr:revisionPtr revIDLastSave="0" documentId="8_{8D8A81DA-FD5B-4D5C-88B6-D72F09A00A1D}" xr6:coauthVersionLast="47" xr6:coauthVersionMax="47" xr10:uidLastSave="{00000000-0000-0000-0000-000000000000}"/>
  <bookViews>
    <workbookView xWindow="2280" yWindow="2280" windowWidth="14400" windowHeight="7360" activeTab="1" xr2:uid="{00000000-000D-0000-FFFF-FFFF00000000}"/>
  </bookViews>
  <sheets>
    <sheet name="Bogføring" sheetId="4" r:id="rId1"/>
    <sheet name="Regnskab og budget" sheetId="1" r:id="rId2"/>
    <sheet name="Nykredit Driftskonto" sheetId="2" r:id="rId3"/>
    <sheet name="Kladde" sheetId="6" r:id="rId4"/>
  </sheets>
  <definedNames>
    <definedName name="_xlnm._FilterDatabase" localSheetId="0" hidden="1">Bogføring!$A$1:$V$48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8" i="1" l="1"/>
  <c r="I46" i="1"/>
  <c r="I45" i="1"/>
  <c r="F30" i="1"/>
  <c r="C52" i="1"/>
  <c r="C46" i="1"/>
  <c r="I6" i="1"/>
  <c r="I8" i="1" s="1"/>
  <c r="T7" i="1"/>
  <c r="G120" i="2"/>
  <c r="G119" i="2"/>
  <c r="G118" i="2"/>
  <c r="G117" i="2"/>
  <c r="G116" i="2"/>
  <c r="G115" i="2"/>
  <c r="G114" i="2"/>
  <c r="G111" i="2"/>
  <c r="G110" i="2"/>
  <c r="G108" i="2"/>
  <c r="G107" i="2"/>
  <c r="G106" i="2"/>
  <c r="G105" i="2"/>
  <c r="G104" i="2"/>
  <c r="G103" i="2"/>
  <c r="G102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H121" i="2" s="1"/>
  <c r="G59" i="2"/>
  <c r="G58" i="2"/>
  <c r="G57" i="2"/>
  <c r="G56" i="2"/>
  <c r="G55" i="2"/>
  <c r="G54" i="2"/>
  <c r="G53" i="2"/>
  <c r="G52" i="2"/>
  <c r="G51" i="2"/>
  <c r="G42" i="2"/>
  <c r="G41" i="2"/>
  <c r="G40" i="2"/>
  <c r="G39" i="2"/>
  <c r="G38" i="2"/>
  <c r="G37" i="2"/>
  <c r="G36" i="2"/>
  <c r="G35" i="2"/>
  <c r="G34" i="2"/>
  <c r="G33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6" i="2"/>
  <c r="G15" i="2"/>
  <c r="G14" i="2"/>
  <c r="G13" i="2"/>
  <c r="G12" i="2"/>
  <c r="H60" i="2" s="1"/>
  <c r="E26" i="1"/>
  <c r="E24" i="1"/>
  <c r="E21" i="1"/>
  <c r="E19" i="1"/>
  <c r="E18" i="1"/>
  <c r="E13" i="1"/>
  <c r="E15" i="1"/>
  <c r="E11" i="1"/>
  <c r="F6" i="1"/>
  <c r="F8" i="1" s="1"/>
  <c r="I30" i="1"/>
  <c r="I38" i="1"/>
  <c r="F32" i="1" l="1"/>
  <c r="I32" i="1"/>
  <c r="D17" i="4" l="1"/>
  <c r="V12" i="4"/>
  <c r="E16" i="4"/>
  <c r="J15" i="4" l="1"/>
  <c r="E15" i="4"/>
  <c r="S4" i="1" l="1"/>
  <c r="E37" i="1" l="1"/>
  <c r="E23" i="1"/>
  <c r="V14" i="4" l="1"/>
  <c r="I31" i="6" l="1"/>
  <c r="I10" i="6"/>
  <c r="I5" i="6"/>
  <c r="I7" i="6" s="1"/>
  <c r="C53" i="6"/>
  <c r="C47" i="6"/>
  <c r="C50" i="6" s="1"/>
  <c r="G46" i="6"/>
  <c r="I39" i="6"/>
  <c r="F39" i="6"/>
  <c r="F40" i="6" s="1"/>
  <c r="E39" i="6"/>
  <c r="G47" i="6" s="1"/>
  <c r="E38" i="6"/>
  <c r="E40" i="6" s="1"/>
  <c r="F31" i="6"/>
  <c r="G28" i="6"/>
  <c r="E27" i="6"/>
  <c r="G27" i="6" s="1"/>
  <c r="E25" i="6"/>
  <c r="G25" i="6" s="1"/>
  <c r="E24" i="6"/>
  <c r="G24" i="6" s="1"/>
  <c r="E23" i="6"/>
  <c r="G23" i="6" s="1"/>
  <c r="E21" i="6"/>
  <c r="G21" i="6" s="1"/>
  <c r="G19" i="6"/>
  <c r="E18" i="6"/>
  <c r="G18" i="6" s="1"/>
  <c r="E17" i="6"/>
  <c r="G17" i="6" s="1"/>
  <c r="E15" i="6"/>
  <c r="G15" i="6" s="1"/>
  <c r="E13" i="6"/>
  <c r="G13" i="6" s="1"/>
  <c r="E11" i="6"/>
  <c r="G6" i="6"/>
  <c r="T5" i="6"/>
  <c r="F5" i="6"/>
  <c r="S4" i="6"/>
  <c r="T3" i="6"/>
  <c r="T2" i="6"/>
  <c r="I33" i="6" l="1"/>
  <c r="I55" i="6" s="1"/>
  <c r="C54" i="6"/>
  <c r="I37" i="6"/>
  <c r="I40" i="6" s="1"/>
  <c r="T4" i="6"/>
  <c r="G11" i="6"/>
  <c r="G48" i="6"/>
  <c r="G49" i="6" s="1"/>
  <c r="F7" i="6"/>
  <c r="F33" i="6" l="1"/>
  <c r="G27" i="1" l="1"/>
  <c r="T6" i="1" l="1"/>
  <c r="T5" i="1"/>
  <c r="T4" i="1"/>
  <c r="G47" i="1" l="1"/>
  <c r="E38" i="1"/>
  <c r="S42" i="4"/>
  <c r="E17" i="1"/>
  <c r="V18" i="4" l="1"/>
  <c r="V17" i="4" l="1"/>
  <c r="F38" i="1" l="1"/>
  <c r="G13" i="1" l="1"/>
  <c r="G11" i="1"/>
  <c r="V34" i="4"/>
  <c r="V10" i="4" l="1"/>
  <c r="V9" i="4"/>
  <c r="V7" i="4"/>
  <c r="V8" i="4" l="1"/>
  <c r="D42" i="4"/>
  <c r="G45" i="1" l="1"/>
  <c r="G19" i="1"/>
  <c r="U42" i="4" l="1"/>
  <c r="T42" i="4"/>
  <c r="R42" i="4"/>
  <c r="S43" i="4" s="1"/>
  <c r="Q42" i="4"/>
  <c r="P42" i="4"/>
  <c r="O42" i="4"/>
  <c r="N42" i="4"/>
  <c r="M42" i="4"/>
  <c r="L42" i="4"/>
  <c r="K42" i="4"/>
  <c r="I42" i="4"/>
  <c r="E5" i="6" s="1"/>
  <c r="H42" i="4"/>
  <c r="E42" i="4"/>
  <c r="F42" i="4"/>
  <c r="E7" i="6" l="1"/>
  <c r="G5" i="6"/>
  <c r="E43" i="4"/>
  <c r="G7" i="6" l="1"/>
  <c r="V41" i="4"/>
  <c r="V40" i="4"/>
  <c r="V39" i="4"/>
  <c r="V38" i="4"/>
  <c r="V37" i="4"/>
  <c r="V36" i="4"/>
  <c r="V35" i="4"/>
  <c r="V33" i="4"/>
  <c r="V32" i="4"/>
  <c r="V31" i="4"/>
  <c r="V30" i="4"/>
  <c r="V29" i="4"/>
  <c r="V28" i="4"/>
  <c r="V26" i="4"/>
  <c r="V24" i="4"/>
  <c r="V23" i="4"/>
  <c r="V22" i="4"/>
  <c r="V21" i="4"/>
  <c r="V20" i="4"/>
  <c r="V19" i="4"/>
  <c r="V16" i="4"/>
  <c r="V15" i="4"/>
  <c r="V13" i="4"/>
  <c r="V5" i="4"/>
  <c r="V4" i="4"/>
  <c r="V27" i="4"/>
  <c r="V25" i="4" l="1"/>
  <c r="J42" i="4" l="1"/>
  <c r="K43" i="4" s="1"/>
  <c r="V11" i="4"/>
  <c r="V46" i="4"/>
  <c r="V45" i="4"/>
  <c r="V44" i="4"/>
  <c r="E12" i="1" l="1"/>
  <c r="E12" i="6"/>
  <c r="U43" i="4"/>
  <c r="G12" i="1" l="1"/>
  <c r="G12" i="6"/>
  <c r="G42" i="4"/>
  <c r="V6" i="4"/>
  <c r="I54" i="1" l="1"/>
  <c r="G46" i="1" l="1"/>
  <c r="G48" i="1" s="1"/>
  <c r="F39" i="1" l="1"/>
  <c r="Q43" i="4" l="1"/>
  <c r="E6" i="1"/>
  <c r="V42" i="4" l="1"/>
  <c r="O43" i="4"/>
  <c r="M43" i="4"/>
  <c r="G15" i="1"/>
  <c r="E14" i="6" l="1"/>
  <c r="S6" i="6" s="1"/>
  <c r="E14" i="1"/>
  <c r="V43" i="4"/>
  <c r="S31" i="6" s="1"/>
  <c r="E20" i="1"/>
  <c r="E20" i="6"/>
  <c r="G20" i="6" s="1"/>
  <c r="I43" i="4"/>
  <c r="S8" i="1" l="1"/>
  <c r="S9" i="1" s="1"/>
  <c r="T9" i="1" s="1"/>
  <c r="S31" i="1"/>
  <c r="G14" i="6"/>
  <c r="S32" i="6"/>
  <c r="S33" i="6" s="1"/>
  <c r="E31" i="6"/>
  <c r="T6" i="6"/>
  <c r="S7" i="6"/>
  <c r="T7" i="6" s="1"/>
  <c r="S30" i="1"/>
  <c r="E30" i="1"/>
  <c r="G30" i="1" s="1"/>
  <c r="G14" i="1"/>
  <c r="G26" i="1"/>
  <c r="G25" i="1"/>
  <c r="G24" i="1"/>
  <c r="G23" i="1"/>
  <c r="G21" i="1"/>
  <c r="G20" i="1"/>
  <c r="G18" i="1"/>
  <c r="G17" i="1"/>
  <c r="G7" i="1"/>
  <c r="G6" i="1"/>
  <c r="I48" i="4"/>
  <c r="E48" i="4"/>
  <c r="E39" i="1"/>
  <c r="E8" i="1"/>
  <c r="G8" i="1" s="1"/>
  <c r="T8" i="1" l="1"/>
  <c r="I36" i="1"/>
  <c r="I39" i="1" s="1"/>
  <c r="C53" i="1"/>
  <c r="S32" i="1"/>
  <c r="R31" i="6"/>
  <c r="T31" i="6" s="1"/>
  <c r="G31" i="6"/>
  <c r="E33" i="6"/>
  <c r="C49" i="1"/>
  <c r="G33" i="6" l="1"/>
  <c r="C55" i="6"/>
  <c r="C56" i="6" s="1"/>
  <c r="C58" i="6" s="1"/>
  <c r="G54" i="6"/>
  <c r="G55" i="6" s="1"/>
  <c r="I53" i="6" s="1"/>
  <c r="I56" i="6" s="1"/>
  <c r="R30" i="1"/>
  <c r="T30" i="1" s="1"/>
  <c r="E32" i="1"/>
  <c r="G53" i="1" l="1"/>
  <c r="G54" i="1" s="1"/>
  <c r="I52" i="1" s="1"/>
  <c r="I55" i="1" s="1"/>
  <c r="G32" i="1"/>
  <c r="C54" i="1"/>
  <c r="G43" i="4"/>
  <c r="C55" i="1" l="1"/>
  <c r="C57" i="1" s="1"/>
</calcChain>
</file>

<file path=xl/sharedStrings.xml><?xml version="1.0" encoding="utf-8"?>
<sst xmlns="http://schemas.openxmlformats.org/spreadsheetml/2006/main" count="729" uniqueCount="320">
  <si>
    <t>Indtægter</t>
  </si>
  <si>
    <t>Medlemskontingent</t>
  </si>
  <si>
    <t>Renteindtægter</t>
  </si>
  <si>
    <t>I alt</t>
  </si>
  <si>
    <t>Græsklipning</t>
  </si>
  <si>
    <t>Snerydning</t>
  </si>
  <si>
    <t>Gebyrer</t>
  </si>
  <si>
    <t>Fællesaktiviteter</t>
  </si>
  <si>
    <t>Fastelavn</t>
  </si>
  <si>
    <t>Petanque</t>
  </si>
  <si>
    <t>Grøn &amp; gylden dag</t>
  </si>
  <si>
    <t>Forsikringer</t>
  </si>
  <si>
    <t>Erhvervsforsikring</t>
  </si>
  <si>
    <t>Kautionsforsikring</t>
  </si>
  <si>
    <t>Div. Vedligehold</t>
  </si>
  <si>
    <t>Gaver</t>
  </si>
  <si>
    <t>Vejfond</t>
  </si>
  <si>
    <t>Realiseret</t>
  </si>
  <si>
    <t>Budget</t>
  </si>
  <si>
    <t>Årets resultat</t>
  </si>
  <si>
    <t>Afvigelse</t>
  </si>
  <si>
    <t>Aktiver</t>
  </si>
  <si>
    <t>Nykredit Bank</t>
  </si>
  <si>
    <t>Dato</t>
  </si>
  <si>
    <t>Tekst</t>
  </si>
  <si>
    <t>Beløb</t>
  </si>
  <si>
    <t>Saldo</t>
  </si>
  <si>
    <t>Transakt.gebyr</t>
  </si>
  <si>
    <t>Gebyr i alt</t>
  </si>
  <si>
    <t>KONTINGENT NR 26</t>
  </si>
  <si>
    <t>HANNE EGSGAARD NR 4</t>
  </si>
  <si>
    <t>SNEBÆRHAVEN 8</t>
  </si>
  <si>
    <t>NR 22 LARSEN</t>
  </si>
  <si>
    <t>DAHLBERG, NR. 25</t>
  </si>
  <si>
    <t>KONTINGENT, NR. 23</t>
  </si>
  <si>
    <t>NR. 30</t>
  </si>
  <si>
    <t>KETTING, NR. 10</t>
  </si>
  <si>
    <t>BALLEGÅRD - NR 14</t>
  </si>
  <si>
    <t>KONTINGENT NR. 19</t>
  </si>
  <si>
    <t>Passiver</t>
  </si>
  <si>
    <t>Egenkapital primo</t>
  </si>
  <si>
    <t>Egenkapital ultimo</t>
  </si>
  <si>
    <t>Bilag</t>
  </si>
  <si>
    <t>Debit</t>
  </si>
  <si>
    <t>Kredit</t>
  </si>
  <si>
    <t>Kontingent</t>
  </si>
  <si>
    <t>Møder</t>
  </si>
  <si>
    <t>Snerydning/græs</t>
  </si>
  <si>
    <t>Diverse</t>
  </si>
  <si>
    <t>fejl</t>
  </si>
  <si>
    <t>Debit=kredit ?</t>
  </si>
  <si>
    <t>Netbank, driftsknt.</t>
  </si>
  <si>
    <t>KONTINGENT, NR. 48</t>
  </si>
  <si>
    <t>Egenkapital  excl. Vejfond</t>
  </si>
  <si>
    <t>Grøn/Gylden dag</t>
  </si>
  <si>
    <t>Arrangementer</t>
  </si>
  <si>
    <t>OVERFØRSEL</t>
  </si>
  <si>
    <t>Budgetforslag</t>
  </si>
  <si>
    <t>Kontor og web</t>
  </si>
  <si>
    <t>SNEBÆRHAVEN 28</t>
  </si>
  <si>
    <t>Vejfond:</t>
  </si>
  <si>
    <t>Ordinær opsparing</t>
  </si>
  <si>
    <t>Opsparing t. asfaldt</t>
  </si>
  <si>
    <t>ok</t>
  </si>
  <si>
    <t>NR 40</t>
  </si>
  <si>
    <t>NR. 3, TINE OG PER</t>
  </si>
  <si>
    <t>SNEBÆRHAVEN 15</t>
  </si>
  <si>
    <t>KONT. SNEBÆRHAVEN 12</t>
  </si>
  <si>
    <t>RØJEL NR.  17</t>
  </si>
  <si>
    <t xml:space="preserve">Konto 8117-1629381 Drift konto </t>
  </si>
  <si>
    <t>kr.</t>
  </si>
  <si>
    <t>1000-kr</t>
  </si>
  <si>
    <t>Gennemsnit 5 år</t>
  </si>
  <si>
    <t>Rente</t>
  </si>
  <si>
    <t>Udgifter</t>
  </si>
  <si>
    <t>Mødeudgifter</t>
  </si>
  <si>
    <t>Tilførsel 2019</t>
  </si>
  <si>
    <t xml:space="preserve">Ult. 2019 </t>
  </si>
  <si>
    <t>Renteudgifter</t>
  </si>
  <si>
    <t>Ultimo 2018</t>
  </si>
  <si>
    <t>Rente fra</t>
  </si>
  <si>
    <t>KONTINGENT SN 18</t>
  </si>
  <si>
    <t>Kontingent 46</t>
  </si>
  <si>
    <t>NR. 13</t>
  </si>
  <si>
    <t>Note</t>
  </si>
  <si>
    <t>1.1</t>
  </si>
  <si>
    <t>2.1</t>
  </si>
  <si>
    <t>3.1</t>
  </si>
  <si>
    <t>Traktemanget ved møderne er stadig beskedent.</t>
  </si>
  <si>
    <t>4.1</t>
  </si>
  <si>
    <t>5.1</t>
  </si>
  <si>
    <t>Budgettet er gennemsnitet af de sidste 5 år.</t>
  </si>
  <si>
    <t>6.1</t>
  </si>
  <si>
    <t>Beløbet indeholder div. Bankgebyrer.</t>
  </si>
  <si>
    <t>7.1</t>
  </si>
  <si>
    <t>8.1</t>
  </si>
  <si>
    <t>9.1</t>
  </si>
  <si>
    <t>Omk. til web.</t>
  </si>
  <si>
    <t>10.1</t>
  </si>
  <si>
    <t>Beløbet er temmelig usikkert.</t>
  </si>
  <si>
    <t>Affaldscontainere/vej</t>
  </si>
  <si>
    <t>Balance pr. 31.dec. 2019</t>
  </si>
  <si>
    <t>Ult.2018</t>
  </si>
  <si>
    <t>NIELUNG NR. 5</t>
  </si>
  <si>
    <t>JANE ANDERSEN NR. 11</t>
  </si>
  <si>
    <t>BS TRYG</t>
  </si>
  <si>
    <t>Resultat 2019</t>
  </si>
  <si>
    <t>Ultimo 2019</t>
  </si>
  <si>
    <t>Tilført 2019</t>
  </si>
  <si>
    <t>Ult. 2019</t>
  </si>
  <si>
    <t>Tilførsel 2020</t>
  </si>
  <si>
    <t xml:space="preserve">Ult. 2020 </t>
  </si>
  <si>
    <t>Forbrugt 2019</t>
  </si>
  <si>
    <t>Kontingentet er nu nede på kr. 1.250,-/halvår hele året som det blev besluttet på sidste generalforsamling.</t>
  </si>
  <si>
    <t>Mødeaktiviteten vil nok være mindre i 2020 .</t>
  </si>
  <si>
    <t>Det koster os ca. kr. 500 pr. år at få slået græsset ud mod Herstedøstervej.</t>
  </si>
  <si>
    <t>Budgettet for 2020  er tilrettet efter ovenstående.</t>
  </si>
  <si>
    <t>Vores snerydder havde ikke meget at lave i efteråret. Han samlede derfor hele efterårets regning incl. startgebyret sammen på en faktura, som jeg først fik i starten af januar. Den kommer derfor føst med i 2021.</t>
  </si>
  <si>
    <t>Bankgebyrer fortsætter  i 2019</t>
  </si>
  <si>
    <t xml:space="preserve">Der er kommet flere børn på vejen. </t>
  </si>
  <si>
    <t>De flere børn vil også være der i 2020.</t>
  </si>
  <si>
    <t>Petanque forudsættes også gennemført i 2019.</t>
  </si>
  <si>
    <t>Periodiseringen svinger lidt, men det er småbeløb.</t>
  </si>
  <si>
    <t xml:space="preserve">Eneste omk. her er en reparation af et beslag til en af affaldssækkene på en af Molokkerne. </t>
  </si>
  <si>
    <t>Ingen gaver i 2019</t>
  </si>
  <si>
    <t>11.1</t>
  </si>
  <si>
    <t>Omk. til kautionsforsikringen har været store, da vores formue har været velvoksen.</t>
  </si>
  <si>
    <t>Formuen er konverteret til ny asfalt. Derfor er kautionsforsikringen nedsat.</t>
  </si>
  <si>
    <t>Bankkontiene er pr. 22/8-2019 lagt sammen.</t>
  </si>
  <si>
    <t>Fest</t>
  </si>
  <si>
    <t>Det koster desværre strafrenter at have mange penge stående i banken.</t>
  </si>
  <si>
    <t>Der er nok også negative renter i 2020, men pt. friholdes beløb under 200.000,- for renter. Det ligger vi under i 2020.</t>
  </si>
  <si>
    <t>Resultat 2020</t>
  </si>
  <si>
    <t>Ultimo 2020</t>
  </si>
  <si>
    <t>Asfaltering m.v.+lys</t>
  </si>
  <si>
    <t>Afdrag på lys</t>
  </si>
  <si>
    <t>Der betales et afdrag på 150.000,-  på investeringen i ny belysning. Det reducerer de årlige afdrag med ca. 300,- de næste 15 år.</t>
  </si>
  <si>
    <t>Betaling for fremmøde</t>
  </si>
  <si>
    <t>Ekstra vedligehold</t>
  </si>
  <si>
    <t>Der forudsættes at kont. Hæves til kr. 1.500,-/halvår for at finansiere betaling for fremmøde og ekstra vedligehold.</t>
  </si>
  <si>
    <t>Beløbet indeholder div. bankgebyrer.</t>
  </si>
  <si>
    <t>30.12.2020</t>
  </si>
  <si>
    <t>01.01.2021</t>
  </si>
  <si>
    <t>Helle (1)</t>
  </si>
  <si>
    <t>Leif Egon Pedersen</t>
  </si>
  <si>
    <t>Nr 36</t>
  </si>
  <si>
    <t>Snebærhaven 31</t>
  </si>
  <si>
    <t>Tryg, underslæb</t>
  </si>
  <si>
    <t xml:space="preserve">Ult. 2021 </t>
  </si>
  <si>
    <t>Ultimo 2021</t>
  </si>
  <si>
    <t>Resultat 2021</t>
  </si>
  <si>
    <t>Der regnes med samme mødeaktivitet</t>
  </si>
  <si>
    <t>Der blev desværre ikke holdt fastelavsfest for børnene i 2021</t>
  </si>
  <si>
    <t>Omk. til web. Er steget, men nu er der også kommet noget indhold på WWW.Roedager.dk</t>
  </si>
  <si>
    <t>I 2020 er der givet gaver til fratrådte bestyrelsesmedlemmer og bårebuketter.</t>
  </si>
  <si>
    <t>Kont. 2. halvår</t>
  </si>
  <si>
    <t>Kont. 1. halvår</t>
  </si>
  <si>
    <t>15.01.2021</t>
  </si>
  <si>
    <t>Blomster v. Magrethe Røjels bisættelse</t>
  </si>
  <si>
    <t>Udl. BM 12/1 nr. 3</t>
  </si>
  <si>
    <t>Salt dec. 2020+rådighedsbeløb</t>
  </si>
  <si>
    <t>Sne/salt jan 2021</t>
  </si>
  <si>
    <t>Kalender til skur, udl nr. 25</t>
  </si>
  <si>
    <t>BM d. 24/2 i nr. 48</t>
  </si>
  <si>
    <t>Salt i /februar</t>
  </si>
  <si>
    <t>Tryg Erhvervsforsikring</t>
  </si>
  <si>
    <t>Transaktionsgebyr</t>
  </si>
  <si>
    <t>Salt i Marts</t>
  </si>
  <si>
    <t>BM d. 21/4 nr. 10</t>
  </si>
  <si>
    <t>Udlæg GD nr. 3, øl/vand/sække/pizza</t>
  </si>
  <si>
    <t>03.05.2021</t>
  </si>
  <si>
    <t>Afskedsgave til Peter Ketting</t>
  </si>
  <si>
    <t>18.06.2021</t>
  </si>
  <si>
    <t>Udl. BM 25/5 i nr. 3</t>
  </si>
  <si>
    <t>31.03.2021</t>
  </si>
  <si>
    <t>26,01.2021</t>
  </si>
  <si>
    <t>26.01.2021</t>
  </si>
  <si>
    <t>09.02.2021</t>
  </si>
  <si>
    <t>25.02.2021</t>
  </si>
  <si>
    <t>15.03.2021</t>
  </si>
  <si>
    <t>06.04.2021</t>
  </si>
  <si>
    <t>30.06.2021</t>
  </si>
  <si>
    <t>10.07.2021</t>
  </si>
  <si>
    <t>Petanque, udl nr. 17</t>
  </si>
  <si>
    <t>Jubi-fest, udlæg nr. 9</t>
  </si>
  <si>
    <t>Jubi-fest mad</t>
  </si>
  <si>
    <t>Jubi-fest, leje af telt, borde mv.</t>
  </si>
  <si>
    <t>Udl. BM 8/9 nr. 3</t>
  </si>
  <si>
    <t>Pizza GD, udl. Nr. 25</t>
  </si>
  <si>
    <t>Transaktiongebyr</t>
  </si>
  <si>
    <t>GD, udl. Nr. 3</t>
  </si>
  <si>
    <t>14.10.2021</t>
  </si>
  <si>
    <t>13.10.2021</t>
  </si>
  <si>
    <t>07.10.2021</t>
  </si>
  <si>
    <t>04.10.2021</t>
  </si>
  <si>
    <t>30.09.2021</t>
  </si>
  <si>
    <t>09.09.2021</t>
  </si>
  <si>
    <t>07.09.2021</t>
  </si>
  <si>
    <t>13.09.2021</t>
  </si>
  <si>
    <t>06.09.2021</t>
  </si>
  <si>
    <t>25.08.2021</t>
  </si>
  <si>
    <t>One.com hjemmeside</t>
  </si>
  <si>
    <t>Periodegebyr, hostmaster</t>
  </si>
  <si>
    <t>Jens Poulsen, græsslåning</t>
  </si>
  <si>
    <t>Blomst v. fødsel i nr. 9</t>
  </si>
  <si>
    <t>Overskud fra egenbetaling, Jubi-fest</t>
  </si>
  <si>
    <t>30.12.2021</t>
  </si>
  <si>
    <t>Jens Poulsen, græss</t>
  </si>
  <si>
    <t>01.01.2022</t>
  </si>
  <si>
    <t>28.12.2021</t>
  </si>
  <si>
    <t>Per.gebyr,hostmaster</t>
  </si>
  <si>
    <t>30.11.2021</t>
  </si>
  <si>
    <t>Fødsel i nr. 9</t>
  </si>
  <si>
    <t>One.com fak.30199930</t>
  </si>
  <si>
    <t>SNEBÆRHAVEN 29</t>
  </si>
  <si>
    <t>Nr. 14 kont retur</t>
  </si>
  <si>
    <t>FRA NR 9</t>
  </si>
  <si>
    <t>FRA NIELS &amp; LONE ...</t>
  </si>
  <si>
    <t>GD,udl. nr.3</t>
  </si>
  <si>
    <t>11.10.2021</t>
  </si>
  <si>
    <t>Nr.11 for meget kont</t>
  </si>
  <si>
    <t>FRA PETER VILHELM...</t>
  </si>
  <si>
    <t>NR. 10 1/7-1/10</t>
  </si>
  <si>
    <t>08.10.2021</t>
  </si>
  <si>
    <t>NR 21 SNEBÆRHAVEN</t>
  </si>
  <si>
    <t>2. HALVÅR SNEBÆR 12</t>
  </si>
  <si>
    <t>Erik Thulin nr.38</t>
  </si>
  <si>
    <t>Knud Heinrichs nr. 7</t>
  </si>
  <si>
    <t>Pizza GD,udl nr. 25</t>
  </si>
  <si>
    <t>KONTINGENT, NR 44</t>
  </si>
  <si>
    <t>GF BIDRAG HUS NR. 11</t>
  </si>
  <si>
    <t>06.10.2021</t>
  </si>
  <si>
    <t>KONTINGENT FRA ...</t>
  </si>
  <si>
    <t>05.10.2021</t>
  </si>
  <si>
    <t>FRA NR 16</t>
  </si>
  <si>
    <t>SNEBÆRHAVEN 1</t>
  </si>
  <si>
    <t>OVERSKUD FRA EGENBET</t>
  </si>
  <si>
    <t>01.10.2021</t>
  </si>
  <si>
    <t>NR 3, TINE OG PER</t>
  </si>
  <si>
    <t>HUSNR. 20</t>
  </si>
  <si>
    <t>29.09.2021</t>
  </si>
  <si>
    <t>KONTINGENT-S18 PER J</t>
  </si>
  <si>
    <t>28.09.2021</t>
  </si>
  <si>
    <t>27.09.2021</t>
  </si>
  <si>
    <t>Nr 36 2 halvår 21</t>
  </si>
  <si>
    <t>SNEBÆRHAVEN 6</t>
  </si>
  <si>
    <t>24.09.2021</t>
  </si>
  <si>
    <t>22.09.2021</t>
  </si>
  <si>
    <t>NO 42, AVERY</t>
  </si>
  <si>
    <t>15.09.2021</t>
  </si>
  <si>
    <t>Ulla Bach Rasmussen</t>
  </si>
  <si>
    <t>Jubi-fest,telt mv</t>
  </si>
  <si>
    <t>BM 8/9-2021 i nr.3</t>
  </si>
  <si>
    <t>Jubi-fest,udlæg nr.</t>
  </si>
  <si>
    <t>Jubi-fest,mad</t>
  </si>
  <si>
    <t>Udlæg jubi-fest n 9</t>
  </si>
  <si>
    <t>Petanque, udl. 17</t>
  </si>
  <si>
    <t>22.07.2021</t>
  </si>
  <si>
    <t>Tryg Garanti</t>
  </si>
  <si>
    <t>Udl BM  25/5</t>
  </si>
  <si>
    <t>Afsked til P.Ketting</t>
  </si>
  <si>
    <t>GD 25/4 udl 3</t>
  </si>
  <si>
    <t>BM 21/4 nr.10</t>
  </si>
  <si>
    <t>20.04.2021</t>
  </si>
  <si>
    <t>JETTE HUSUM NR 21</t>
  </si>
  <si>
    <t>13.04.2021</t>
  </si>
  <si>
    <t>Kont retur 44</t>
  </si>
  <si>
    <t>Kont. retur til 44</t>
  </si>
  <si>
    <t>12.04.2021</t>
  </si>
  <si>
    <t>KONTINGENT NUMMER 44</t>
  </si>
  <si>
    <t>09.04.2021</t>
  </si>
  <si>
    <t>SNEBÆRHAVEN 34</t>
  </si>
  <si>
    <t>EMMA JULIA MEERSOHN-</t>
  </si>
  <si>
    <t>08.04.2021</t>
  </si>
  <si>
    <t xml:space="preserve">  Thulin nr. 38</t>
  </si>
  <si>
    <t>07.04.2021</t>
  </si>
  <si>
    <t>AL-TEMIMI NR 16</t>
  </si>
  <si>
    <t>SNEBÆRHAVEN 27, K...</t>
  </si>
  <si>
    <t>Leif  nr.32</t>
  </si>
  <si>
    <t>Salt i marts</t>
  </si>
  <si>
    <t>KONTINGENT RØDAGER_</t>
  </si>
  <si>
    <t>30.03.2021</t>
  </si>
  <si>
    <t>KONTINGENT, SNEB.9</t>
  </si>
  <si>
    <t>29.03.2021</t>
  </si>
  <si>
    <t>KONTINGENT FRA NO 42</t>
  </si>
  <si>
    <t>25.03.2021</t>
  </si>
  <si>
    <t>Nr. 44 - Erik Kølbek</t>
  </si>
  <si>
    <t>Salt i januar</t>
  </si>
  <si>
    <t>Kalender til skur,</t>
  </si>
  <si>
    <t>Sne/salt januar</t>
  </si>
  <si>
    <t>Rådighed+salt decemb</t>
  </si>
  <si>
    <t>Udl.nr.3,BM 12/1</t>
  </si>
  <si>
    <t>Blomster, M. Røjel</t>
  </si>
  <si>
    <t>Ult. 2020=primo 2021</t>
  </si>
  <si>
    <t>Ult. 2021</t>
  </si>
  <si>
    <t>Tilførsel 2021</t>
  </si>
  <si>
    <t>Ult.2020</t>
  </si>
  <si>
    <t>Balance pr. 31.dec. 2021</t>
  </si>
  <si>
    <t>Tilført 2021</t>
  </si>
  <si>
    <t>Forbrugt 2021</t>
  </si>
  <si>
    <t>Resultat 2022</t>
  </si>
  <si>
    <t>Ultimo 2022</t>
  </si>
  <si>
    <t xml:space="preserve">Ult. 2022 </t>
  </si>
  <si>
    <t>Tilførsel 2022</t>
  </si>
  <si>
    <t>Der er nok også negative renter i 2021, men pt. friholdes beløb under 100.000,- for renter. Det ligger kun lidt over i 2021, men regler og satser er løbende blevet strammet.</t>
  </si>
  <si>
    <t>Det koster os normalt ca. kr. 600 pr. år at få slået græsset ud mod Herstedøstervej, men i 2021 fandt jeg et godt tilbud.</t>
  </si>
  <si>
    <t>Budgettet for 2022  er tilrettet efter  det normale.</t>
  </si>
  <si>
    <t>Petanque forudsættes også gennemført i 2022.</t>
  </si>
  <si>
    <t>Ingen reparationsomk. I 2021.</t>
  </si>
  <si>
    <t>Beløbet er temmelig usikkert, men formodentlig skal en  eller flere af molokkerne renses op.</t>
  </si>
  <si>
    <t>Vores snerydder sendte en samlet regning for perioden 29/11-2021 til 1/2-2022 incl. startgebyret på kr. 5.000,-. Den kommer derfor først med i 2022.</t>
  </si>
  <si>
    <t>Bankgebyrer fortsætter  i 2022</t>
  </si>
  <si>
    <t>Og heller ikke i 2022.</t>
  </si>
  <si>
    <t>Med et kontingent på kr. 1.000,-/halvår, er der en opsparing til fremtidig reparation af stikvejene på ca. kr. 30.000,-/år.</t>
  </si>
  <si>
    <t>Kontingentet er nu nede på kr. 1.000,-/halvår, men det fig først virkning fra 2. halvår pga. den udskudte generalforsamling.</t>
  </si>
  <si>
    <t>Der budgetteres med et kontingent på kr. 1.000,-/halvår.</t>
  </si>
  <si>
    <t>Overført fra 2020</t>
  </si>
  <si>
    <t xml:space="preserve"> Regnskab og Budget</t>
  </si>
  <si>
    <t>Tilført 2022</t>
  </si>
  <si>
    <t>Forbrug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</si>
</sst>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 * #,##0_ ;_ * \-#,##0_ ;_ * &quot;-&quot;??_ ;_ @_ "/>
    <numFmt numFmtId="166" formatCode="[$-406]d\.\ mmmm\ yyyy;@"/>
    <numFmt numFmtId="167" formatCode="#,##0_ ;[Red]\-#,##0\ "/>
    <numFmt numFmtId="168" formatCode="#,##0_ ;\-#,##0\ "/>
    <numFmt numFmtId="169" formatCode="#,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165" fontId="0" fillId="0" borderId="0" xfId="1" applyNumberFormat="1" applyFont="1"/>
    <xf numFmtId="165" fontId="0" fillId="0" borderId="0" xfId="0" applyNumberFormat="1"/>
    <xf numFmtId="14" fontId="0" fillId="0" borderId="0" xfId="0" applyNumberFormat="1"/>
    <xf numFmtId="164" fontId="0" fillId="0" borderId="0" xfId="1" applyFont="1"/>
    <xf numFmtId="164" fontId="2" fillId="0" borderId="0" xfId="1" applyFont="1"/>
    <xf numFmtId="164" fontId="0" fillId="0" borderId="0" xfId="0" applyNumberFormat="1"/>
    <xf numFmtId="166" fontId="0" fillId="0" borderId="0" xfId="0" applyNumberFormat="1"/>
    <xf numFmtId="16" fontId="0" fillId="0" borderId="0" xfId="0" applyNumberFormat="1"/>
    <xf numFmtId="167" fontId="0" fillId="0" borderId="0" xfId="0" applyNumberFormat="1"/>
    <xf numFmtId="0" fontId="0" fillId="2" borderId="0" xfId="0" applyFill="1"/>
    <xf numFmtId="164" fontId="0" fillId="2" borderId="0" xfId="1" applyFont="1" applyFill="1"/>
    <xf numFmtId="164" fontId="0" fillId="3" borderId="0" xfId="1" applyFont="1" applyFill="1"/>
    <xf numFmtId="0" fontId="0" fillId="3" borderId="0" xfId="0" applyFill="1"/>
    <xf numFmtId="165" fontId="2" fillId="0" borderId="0" xfId="1" applyNumberFormat="1" applyFont="1"/>
    <xf numFmtId="164" fontId="2" fillId="3" borderId="0" xfId="1" applyFont="1" applyFill="1"/>
    <xf numFmtId="0" fontId="2" fillId="0" borderId="0" xfId="0" applyFont="1" applyAlignment="1">
      <alignment horizontal="right"/>
    </xf>
    <xf numFmtId="167" fontId="2" fillId="0" borderId="0" xfId="0" applyNumberFormat="1" applyFont="1"/>
    <xf numFmtId="168" fontId="2" fillId="0" borderId="0" xfId="0" applyNumberFormat="1" applyFont="1"/>
    <xf numFmtId="164" fontId="1" fillId="3" borderId="0" xfId="1" applyFill="1"/>
    <xf numFmtId="14" fontId="0" fillId="0" borderId="0" xfId="0" applyNumberFormat="1" applyAlignment="1">
      <alignment horizontal="left"/>
    </xf>
    <xf numFmtId="0" fontId="3" fillId="0" borderId="0" xfId="0" applyFont="1"/>
    <xf numFmtId="0" fontId="4" fillId="0" borderId="0" xfId="0" quotePrefix="1" applyFont="1"/>
    <xf numFmtId="169" fontId="0" fillId="0" borderId="0" xfId="1" applyNumberFormat="1" applyFont="1"/>
    <xf numFmtId="165" fontId="1" fillId="0" borderId="0" xfId="1" applyNumberFormat="1"/>
    <xf numFmtId="4" fontId="0" fillId="0" borderId="0" xfId="0" applyNumberFormat="1"/>
    <xf numFmtId="164" fontId="1" fillId="2" borderId="0" xfId="1" applyFont="1" applyFill="1"/>
    <xf numFmtId="164" fontId="1" fillId="0" borderId="0" xfId="1" applyFont="1"/>
    <xf numFmtId="164" fontId="1" fillId="2" borderId="0" xfId="1" applyFont="1" applyFill="1" applyAlignment="1">
      <alignment wrapText="1"/>
    </xf>
    <xf numFmtId="164" fontId="1" fillId="3" borderId="0" xfId="1" applyFont="1" applyFill="1"/>
    <xf numFmtId="0" fontId="0" fillId="0" borderId="0" xfId="0" applyFont="1"/>
    <xf numFmtId="4" fontId="0" fillId="4" borderId="0" xfId="0" applyNumberFormat="1" applyFill="1"/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2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164" fontId="2" fillId="2" borderId="0" xfId="1" applyFont="1" applyFill="1"/>
    <xf numFmtId="165" fontId="1" fillId="0" borderId="0" xfId="1" applyNumberFormat="1" applyFont="1"/>
    <xf numFmtId="165" fontId="0" fillId="0" borderId="0" xfId="0" applyNumberFormat="1" applyFont="1"/>
    <xf numFmtId="0" fontId="0" fillId="4" borderId="0" xfId="0" applyFill="1"/>
    <xf numFmtId="164" fontId="0" fillId="4" borderId="0" xfId="1" applyFont="1" applyFill="1"/>
    <xf numFmtId="167" fontId="0" fillId="0" borderId="0" xfId="0" applyNumberFormat="1" applyFont="1"/>
    <xf numFmtId="168" fontId="0" fillId="0" borderId="0" xfId="0" applyNumberFormat="1" applyFont="1"/>
    <xf numFmtId="0" fontId="5" fillId="0" borderId="0" xfId="0" applyFont="1"/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vertical="top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Y2988"/>
  <sheetViews>
    <sheetView zoomScale="92" zoomScaleNormal="92" workbookViewId="0">
      <pane xSplit="3" ySplit="2" topLeftCell="I34" activePane="bottomRight" state="frozen"/>
      <selection activeCell="G5" sqref="G5"/>
      <selection pane="topRight" activeCell="G5" sqref="G5"/>
      <selection pane="bottomLeft" activeCell="G5" sqref="G5"/>
      <selection pane="bottomRight" activeCell="B46" sqref="B46"/>
    </sheetView>
  </sheetViews>
  <sheetFormatPr defaultRowHeight="14.5" x14ac:dyDescent="0.35"/>
  <cols>
    <col min="1" max="1" width="15.54296875" bestFit="1" customWidth="1"/>
    <col min="3" max="3" width="35" customWidth="1"/>
    <col min="4" max="4" width="11.54296875" style="11" customWidth="1"/>
    <col min="5" max="5" width="13" customWidth="1"/>
    <col min="6" max="6" width="14.54296875" customWidth="1"/>
    <col min="7" max="7" width="14" customWidth="1"/>
    <col min="8" max="8" width="11.1796875" bestFit="1" customWidth="1"/>
    <col min="9" max="9" width="12.7265625" customWidth="1"/>
    <col min="10" max="10" width="9.453125" bestFit="1" customWidth="1"/>
    <col min="11" max="11" width="10.81640625" customWidth="1"/>
    <col min="12" max="12" width="11.54296875" customWidth="1"/>
    <col min="13" max="13" width="11" customWidth="1"/>
    <col min="14" max="14" width="10.1796875" bestFit="1" customWidth="1"/>
    <col min="15" max="15" width="9.81640625" customWidth="1"/>
    <col min="16" max="16" width="10.54296875" customWidth="1"/>
    <col min="17" max="17" width="11.7265625" customWidth="1"/>
    <col min="18" max="18" width="11.7265625" bestFit="1" customWidth="1"/>
    <col min="19" max="19" width="12.54296875" customWidth="1"/>
    <col min="20" max="20" width="11.81640625" customWidth="1"/>
    <col min="21" max="21" width="13.453125" customWidth="1"/>
    <col min="22" max="22" width="11.54296875" customWidth="1"/>
  </cols>
  <sheetData>
    <row r="1" spans="1:25" ht="15" customHeight="1" x14ac:dyDescent="0.35">
      <c r="A1">
        <v>2021</v>
      </c>
      <c r="B1" t="s">
        <v>42</v>
      </c>
      <c r="C1" t="s">
        <v>24</v>
      </c>
      <c r="D1" s="46" t="s">
        <v>51</v>
      </c>
      <c r="E1" s="46"/>
      <c r="F1" s="46"/>
      <c r="G1" s="46"/>
      <c r="H1" s="46" t="s">
        <v>45</v>
      </c>
      <c r="I1" s="46"/>
      <c r="J1" s="46" t="s">
        <v>46</v>
      </c>
      <c r="K1" s="46"/>
      <c r="L1" s="46" t="s">
        <v>47</v>
      </c>
      <c r="M1" s="46"/>
      <c r="N1" s="46" t="s">
        <v>54</v>
      </c>
      <c r="O1" s="46"/>
      <c r="P1" s="46" t="s">
        <v>55</v>
      </c>
      <c r="Q1" s="46"/>
      <c r="R1" s="46" t="s">
        <v>48</v>
      </c>
      <c r="S1" s="46"/>
      <c r="T1" s="46" t="s">
        <v>100</v>
      </c>
      <c r="U1" s="46"/>
      <c r="V1" s="46" t="s">
        <v>50</v>
      </c>
      <c r="W1" s="46"/>
      <c r="Y1" s="22" t="s">
        <v>49</v>
      </c>
    </row>
    <row r="2" spans="1:25" x14ac:dyDescent="0.35">
      <c r="D2" s="11" t="s">
        <v>43</v>
      </c>
      <c r="E2" t="s">
        <v>44</v>
      </c>
      <c r="F2" s="11" t="s">
        <v>43</v>
      </c>
      <c r="G2" t="s">
        <v>44</v>
      </c>
      <c r="H2" s="11" t="s">
        <v>43</v>
      </c>
      <c r="I2" t="s">
        <v>44</v>
      </c>
      <c r="J2" s="11" t="s">
        <v>43</v>
      </c>
      <c r="K2" t="s">
        <v>44</v>
      </c>
      <c r="L2" s="11" t="s">
        <v>43</v>
      </c>
      <c r="M2" t="s">
        <v>44</v>
      </c>
      <c r="N2" s="14" t="s">
        <v>43</v>
      </c>
      <c r="O2" t="s">
        <v>44</v>
      </c>
      <c r="P2" s="14" t="s">
        <v>43</v>
      </c>
      <c r="Q2" t="s">
        <v>44</v>
      </c>
      <c r="R2" s="14" t="s">
        <v>43</v>
      </c>
      <c r="S2" t="s">
        <v>44</v>
      </c>
      <c r="T2" s="14" t="s">
        <v>43</v>
      </c>
      <c r="U2" t="s">
        <v>44</v>
      </c>
      <c r="Y2" s="23" t="s">
        <v>63</v>
      </c>
    </row>
    <row r="3" spans="1:25" ht="14.25" customHeight="1" x14ac:dyDescent="0.35">
      <c r="A3" s="8" t="s">
        <v>316</v>
      </c>
      <c r="D3" s="12">
        <v>91638.77</v>
      </c>
      <c r="E3" s="5"/>
      <c r="F3" s="27"/>
      <c r="G3" s="5"/>
      <c r="H3" s="12"/>
      <c r="I3" s="5"/>
      <c r="J3" s="12"/>
      <c r="K3" s="5"/>
      <c r="L3" s="12"/>
      <c r="M3" s="5"/>
      <c r="N3" s="13" t="s">
        <v>43</v>
      </c>
      <c r="O3" s="5" t="s">
        <v>44</v>
      </c>
      <c r="P3" s="13" t="s">
        <v>43</v>
      </c>
      <c r="Q3" s="5" t="s">
        <v>44</v>
      </c>
      <c r="R3" s="13"/>
      <c r="S3" s="5"/>
      <c r="T3" s="13"/>
      <c r="U3" s="5"/>
    </row>
    <row r="4" spans="1:25" x14ac:dyDescent="0.35">
      <c r="A4" s="8" t="s">
        <v>157</v>
      </c>
      <c r="B4" s="1">
        <v>1</v>
      </c>
      <c r="C4" t="s">
        <v>158</v>
      </c>
      <c r="D4" s="27"/>
      <c r="E4" s="28">
        <v>325</v>
      </c>
      <c r="F4" s="27"/>
      <c r="G4" s="28"/>
      <c r="H4" s="27"/>
      <c r="I4" s="28"/>
      <c r="J4" s="27"/>
      <c r="K4" s="28"/>
      <c r="L4" s="29"/>
      <c r="M4" s="28"/>
      <c r="N4" s="30"/>
      <c r="O4" s="28"/>
      <c r="P4" s="30"/>
      <c r="Q4" s="28"/>
      <c r="R4" s="16">
        <v>325</v>
      </c>
      <c r="S4" s="5"/>
      <c r="T4" s="13"/>
      <c r="U4" s="5"/>
      <c r="V4" t="str">
        <f t="shared" ref="V4:V12" si="0">IF(+SUM(D4+F4+H4+J4+L4+N4+P4+R4+T4)=SUM(E4+G4+I4+K4+M4+O4+Q4+S4+U4),+$Y$2,+$Y$1)</f>
        <v>ok</v>
      </c>
    </row>
    <row r="5" spans="1:25" x14ac:dyDescent="0.35">
      <c r="A5" s="8" t="s">
        <v>175</v>
      </c>
      <c r="B5" s="1">
        <v>2</v>
      </c>
      <c r="C5" t="s">
        <v>159</v>
      </c>
      <c r="D5" s="27"/>
      <c r="E5" s="28">
        <v>53</v>
      </c>
      <c r="F5" s="27"/>
      <c r="G5" s="28"/>
      <c r="H5" s="27"/>
      <c r="I5" s="28"/>
      <c r="J5" s="27">
        <v>53</v>
      </c>
      <c r="K5" s="28"/>
      <c r="L5" s="27"/>
      <c r="M5" s="28"/>
      <c r="N5" s="30"/>
      <c r="O5" s="28"/>
      <c r="P5" s="30"/>
      <c r="Q5" s="28"/>
      <c r="R5" s="30"/>
      <c r="S5" s="5"/>
      <c r="T5" s="20"/>
      <c r="U5" s="5"/>
      <c r="V5" t="str">
        <f t="shared" si="0"/>
        <v>ok</v>
      </c>
    </row>
    <row r="6" spans="1:25" x14ac:dyDescent="0.35">
      <c r="A6" s="8" t="s">
        <v>176</v>
      </c>
      <c r="B6" s="1">
        <v>3</v>
      </c>
      <c r="C6" t="s">
        <v>160</v>
      </c>
      <c r="D6" s="27"/>
      <c r="E6" s="28">
        <v>6781.25</v>
      </c>
      <c r="F6" s="27"/>
      <c r="G6" s="28"/>
      <c r="H6" s="27"/>
      <c r="I6" s="28"/>
      <c r="J6" s="27"/>
      <c r="K6" s="28"/>
      <c r="L6" s="27">
        <v>6781.25</v>
      </c>
      <c r="M6" s="28"/>
      <c r="N6" s="30"/>
      <c r="O6" s="28"/>
      <c r="P6" s="30"/>
      <c r="Q6" s="28"/>
      <c r="R6" s="30"/>
      <c r="S6" s="5"/>
      <c r="T6" s="20"/>
      <c r="U6" s="5"/>
      <c r="V6" t="str">
        <f t="shared" si="0"/>
        <v>ok</v>
      </c>
    </row>
    <row r="7" spans="1:25" x14ac:dyDescent="0.35">
      <c r="A7" s="8" t="s">
        <v>177</v>
      </c>
      <c r="B7">
        <v>4</v>
      </c>
      <c r="C7" t="s">
        <v>161</v>
      </c>
      <c r="D7" s="27"/>
      <c r="E7" s="28">
        <v>13406.25</v>
      </c>
      <c r="F7" s="27"/>
      <c r="G7" s="28"/>
      <c r="H7" s="27"/>
      <c r="I7" s="28"/>
      <c r="J7" s="27"/>
      <c r="K7" s="28"/>
      <c r="L7" s="27">
        <v>13406.25</v>
      </c>
      <c r="M7" s="28"/>
      <c r="N7" s="30"/>
      <c r="O7" s="28"/>
      <c r="P7" s="30"/>
      <c r="Q7" s="28"/>
      <c r="R7" s="30"/>
      <c r="S7" s="5"/>
      <c r="T7" s="20"/>
      <c r="U7" s="5"/>
      <c r="V7" t="str">
        <f t="shared" si="0"/>
        <v>ok</v>
      </c>
    </row>
    <row r="8" spans="1:25" x14ac:dyDescent="0.35">
      <c r="A8" s="8" t="s">
        <v>178</v>
      </c>
      <c r="B8" s="1">
        <v>5</v>
      </c>
      <c r="C8" t="s">
        <v>162</v>
      </c>
      <c r="D8" s="27"/>
      <c r="E8" s="28">
        <v>34.96</v>
      </c>
      <c r="F8" s="27"/>
      <c r="G8" s="28"/>
      <c r="H8" s="27"/>
      <c r="I8" s="28"/>
      <c r="J8" s="27"/>
      <c r="K8" s="28"/>
      <c r="L8" s="27"/>
      <c r="M8" s="28"/>
      <c r="N8" s="30"/>
      <c r="O8" s="28"/>
      <c r="P8" s="30"/>
      <c r="Q8" s="28"/>
      <c r="R8" s="16">
        <v>34.96</v>
      </c>
      <c r="S8" s="5"/>
      <c r="T8" s="16"/>
      <c r="U8" s="5"/>
      <c r="V8" t="str">
        <f t="shared" si="0"/>
        <v>ok</v>
      </c>
    </row>
    <row r="9" spans="1:25" x14ac:dyDescent="0.35">
      <c r="A9" s="9" t="s">
        <v>178</v>
      </c>
      <c r="B9" s="1">
        <v>6</v>
      </c>
      <c r="C9" t="s">
        <v>163</v>
      </c>
      <c r="D9" s="27"/>
      <c r="E9" s="28">
        <v>143.19999999999999</v>
      </c>
      <c r="F9" s="27"/>
      <c r="G9" s="28"/>
      <c r="H9" s="27"/>
      <c r="I9" s="28"/>
      <c r="J9" s="27">
        <v>143.19999999999999</v>
      </c>
      <c r="K9" s="28"/>
      <c r="L9" s="27"/>
      <c r="M9" s="28"/>
      <c r="N9" s="30"/>
      <c r="O9" s="28"/>
      <c r="P9" s="30"/>
      <c r="Q9" s="28"/>
      <c r="R9" s="30"/>
      <c r="S9" s="5"/>
      <c r="T9" s="16"/>
      <c r="U9" s="5"/>
      <c r="V9" t="str">
        <f t="shared" si="0"/>
        <v>ok</v>
      </c>
    </row>
    <row r="10" spans="1:25" x14ac:dyDescent="0.35">
      <c r="A10" s="9" t="s">
        <v>179</v>
      </c>
      <c r="B10" s="1">
        <v>7</v>
      </c>
      <c r="C10" t="s">
        <v>164</v>
      </c>
      <c r="D10" s="27"/>
      <c r="E10" s="28">
        <v>8656.25</v>
      </c>
      <c r="F10" s="27"/>
      <c r="G10" s="28"/>
      <c r="H10" s="27"/>
      <c r="I10" s="28"/>
      <c r="J10" s="27"/>
      <c r="K10" s="28"/>
      <c r="L10" s="27">
        <v>8656.25</v>
      </c>
      <c r="M10" s="28"/>
      <c r="N10" s="30"/>
      <c r="O10" s="28"/>
      <c r="P10" s="30"/>
      <c r="Q10" s="28"/>
      <c r="R10" s="30"/>
      <c r="S10" s="5"/>
      <c r="T10" s="13"/>
      <c r="U10" s="5"/>
      <c r="V10" t="str">
        <f t="shared" si="0"/>
        <v>ok</v>
      </c>
    </row>
    <row r="11" spans="1:25" x14ac:dyDescent="0.35">
      <c r="A11" s="9" t="s">
        <v>180</v>
      </c>
      <c r="B11" s="1">
        <v>8</v>
      </c>
      <c r="C11" t="s">
        <v>165</v>
      </c>
      <c r="D11" s="27"/>
      <c r="E11" s="28">
        <v>1634.18</v>
      </c>
      <c r="F11" s="27"/>
      <c r="G11" s="28"/>
      <c r="H11" s="27"/>
      <c r="I11" s="28"/>
      <c r="J11" s="27"/>
      <c r="K11" s="28"/>
      <c r="L11" s="27"/>
      <c r="M11" s="28"/>
      <c r="N11" s="30"/>
      <c r="O11" s="28"/>
      <c r="P11" s="30"/>
      <c r="Q11" s="28"/>
      <c r="R11" s="16">
        <v>1634.18</v>
      </c>
      <c r="S11" s="5"/>
      <c r="T11" s="13"/>
      <c r="U11" s="5"/>
      <c r="V11" t="str">
        <f t="shared" si="0"/>
        <v>ok</v>
      </c>
    </row>
    <row r="12" spans="1:25" x14ac:dyDescent="0.35">
      <c r="A12" s="9" t="s">
        <v>174</v>
      </c>
      <c r="B12" s="1">
        <v>9</v>
      </c>
      <c r="C12" t="s">
        <v>28</v>
      </c>
      <c r="E12" s="28">
        <v>230</v>
      </c>
      <c r="F12" s="27"/>
      <c r="G12" s="28"/>
      <c r="H12" s="27"/>
      <c r="I12" s="28"/>
      <c r="J12" s="27"/>
      <c r="K12" s="28"/>
      <c r="L12" s="27"/>
      <c r="M12" s="28"/>
      <c r="N12" s="30"/>
      <c r="O12" s="28"/>
      <c r="P12" s="30"/>
      <c r="Q12" s="28"/>
      <c r="R12" s="16">
        <v>230</v>
      </c>
      <c r="S12" s="5"/>
      <c r="T12" s="13"/>
      <c r="U12" s="5"/>
      <c r="V12" t="str">
        <f t="shared" si="0"/>
        <v>ok</v>
      </c>
    </row>
    <row r="13" spans="1:25" x14ac:dyDescent="0.35">
      <c r="A13" s="9" t="s">
        <v>174</v>
      </c>
      <c r="B13" s="1">
        <v>10</v>
      </c>
      <c r="C13" t="s">
        <v>166</v>
      </c>
      <c r="D13" s="27"/>
      <c r="E13" s="28">
        <v>5.25</v>
      </c>
      <c r="F13" s="27"/>
      <c r="G13" s="28"/>
      <c r="H13" s="27"/>
      <c r="I13" s="28"/>
      <c r="J13" s="27"/>
      <c r="K13" s="28"/>
      <c r="L13" s="27"/>
      <c r="M13" s="28"/>
      <c r="N13" s="30"/>
      <c r="O13" s="28"/>
      <c r="P13" s="30"/>
      <c r="Q13" s="28"/>
      <c r="R13" s="16">
        <v>5.25</v>
      </c>
      <c r="S13" s="5"/>
      <c r="T13" s="16"/>
      <c r="U13" s="5"/>
      <c r="V13" t="str">
        <f t="shared" ref="V13:V41" si="1">IF(+SUM(D13+F13+H13+J13+L13+N13+P13+R13+T13)=SUM(E13+G13+I13+K13+M13+O13+Q13+S13+U13),+$Y$2,+$Y$1)</f>
        <v>ok</v>
      </c>
    </row>
    <row r="14" spans="1:25" x14ac:dyDescent="0.35">
      <c r="A14" s="9" t="s">
        <v>180</v>
      </c>
      <c r="B14" s="1">
        <v>11</v>
      </c>
      <c r="C14" t="s">
        <v>167</v>
      </c>
      <c r="D14" s="27"/>
      <c r="E14" s="28">
        <v>2375</v>
      </c>
      <c r="F14" s="27"/>
      <c r="G14" s="28"/>
      <c r="H14" s="27"/>
      <c r="I14" s="28"/>
      <c r="J14" s="27"/>
      <c r="K14" s="28"/>
      <c r="L14" s="27">
        <v>2375</v>
      </c>
      <c r="M14" s="28"/>
      <c r="N14" s="30"/>
      <c r="O14" s="28"/>
      <c r="P14" s="30"/>
      <c r="Q14" s="28"/>
      <c r="R14" s="30"/>
      <c r="S14" s="5"/>
      <c r="T14" s="13"/>
      <c r="U14" s="5"/>
      <c r="V14" t="str">
        <f t="shared" si="1"/>
        <v>ok</v>
      </c>
    </row>
    <row r="15" spans="1:25" x14ac:dyDescent="0.35">
      <c r="A15" s="9" t="s">
        <v>170</v>
      </c>
      <c r="B15" s="1">
        <v>12</v>
      </c>
      <c r="C15" t="s">
        <v>168</v>
      </c>
      <c r="D15" s="27"/>
      <c r="E15" s="28">
        <f>432.7+56</f>
        <v>488.7</v>
      </c>
      <c r="F15" s="27"/>
      <c r="G15" s="28"/>
      <c r="H15" s="27"/>
      <c r="I15" s="28"/>
      <c r="J15" s="27">
        <f>56+432.7</f>
        <v>488.7</v>
      </c>
      <c r="K15" s="28"/>
      <c r="L15" s="27"/>
      <c r="M15" s="28"/>
      <c r="N15" s="30"/>
      <c r="O15" s="28"/>
      <c r="P15" s="30"/>
      <c r="Q15" s="28"/>
      <c r="R15" s="30"/>
      <c r="S15" s="5"/>
      <c r="T15" s="20"/>
      <c r="U15" s="5"/>
      <c r="V15" t="str">
        <f t="shared" si="1"/>
        <v>ok</v>
      </c>
    </row>
    <row r="16" spans="1:25" x14ac:dyDescent="0.35">
      <c r="A16" s="9" t="s">
        <v>170</v>
      </c>
      <c r="B16" s="1">
        <v>13</v>
      </c>
      <c r="C16" t="s">
        <v>169</v>
      </c>
      <c r="D16" s="27"/>
      <c r="E16" s="28">
        <f>396+143.7+1225</f>
        <v>1764.7</v>
      </c>
      <c r="F16" s="27"/>
      <c r="G16" s="28"/>
      <c r="H16" s="27"/>
      <c r="I16" s="28"/>
      <c r="J16" s="27"/>
      <c r="K16" s="28"/>
      <c r="L16" s="27"/>
      <c r="M16" s="28"/>
      <c r="N16" s="30">
        <v>1764.7</v>
      </c>
      <c r="O16" s="28"/>
      <c r="P16" s="30"/>
      <c r="Q16" s="28"/>
      <c r="R16" s="30"/>
      <c r="S16" s="5"/>
      <c r="T16" s="13"/>
      <c r="U16" s="5"/>
      <c r="V16" t="str">
        <f t="shared" si="1"/>
        <v>ok</v>
      </c>
    </row>
    <row r="17" spans="1:22" x14ac:dyDescent="0.35">
      <c r="A17" s="9" t="s">
        <v>170</v>
      </c>
      <c r="B17" s="1">
        <v>14</v>
      </c>
      <c r="C17" t="s">
        <v>45</v>
      </c>
      <c r="D17" s="27">
        <f>40*1250</f>
        <v>50000</v>
      </c>
      <c r="E17" s="28"/>
      <c r="F17" s="27"/>
      <c r="G17" s="28"/>
      <c r="H17" s="27"/>
      <c r="I17" s="28">
        <v>50000</v>
      </c>
      <c r="J17" s="27"/>
      <c r="K17" s="28"/>
      <c r="L17" s="27"/>
      <c r="M17" s="28"/>
      <c r="N17" s="30"/>
      <c r="O17" s="28"/>
      <c r="P17" s="30"/>
      <c r="Q17" s="28"/>
      <c r="R17" s="30"/>
      <c r="S17" s="5"/>
      <c r="T17" s="20"/>
      <c r="U17" s="5"/>
      <c r="V17" t="str">
        <f t="shared" si="1"/>
        <v>ok</v>
      </c>
    </row>
    <row r="18" spans="1:22" x14ac:dyDescent="0.35">
      <c r="A18" s="9" t="s">
        <v>172</v>
      </c>
      <c r="B18" s="1">
        <v>15</v>
      </c>
      <c r="C18" t="s">
        <v>171</v>
      </c>
      <c r="D18" s="27"/>
      <c r="E18" s="28">
        <v>409</v>
      </c>
      <c r="F18" s="27"/>
      <c r="G18" s="28"/>
      <c r="H18" s="27"/>
      <c r="I18" s="28"/>
      <c r="J18" s="27"/>
      <c r="K18" s="28"/>
      <c r="L18" s="27"/>
      <c r="M18" s="28"/>
      <c r="N18" s="30"/>
      <c r="O18" s="28"/>
      <c r="P18" s="30"/>
      <c r="Q18" s="28"/>
      <c r="R18" s="16">
        <v>409</v>
      </c>
      <c r="S18" s="5"/>
      <c r="T18" s="20"/>
      <c r="U18" s="5"/>
      <c r="V18" t="str">
        <f t="shared" si="1"/>
        <v>ok</v>
      </c>
    </row>
    <row r="19" spans="1:22" x14ac:dyDescent="0.35">
      <c r="A19" s="9" t="s">
        <v>172</v>
      </c>
      <c r="B19">
        <v>16</v>
      </c>
      <c r="C19" t="s">
        <v>173</v>
      </c>
      <c r="D19" s="27"/>
      <c r="E19" s="28">
        <v>354.85</v>
      </c>
      <c r="F19" s="27"/>
      <c r="G19" s="28"/>
      <c r="H19" s="27"/>
      <c r="I19" s="28"/>
      <c r="J19" s="27">
        <v>354.85</v>
      </c>
      <c r="K19" s="28"/>
      <c r="L19" s="27"/>
      <c r="M19" s="28"/>
      <c r="N19" s="30"/>
      <c r="O19" s="28"/>
      <c r="P19" s="30"/>
      <c r="Q19" s="28"/>
      <c r="R19" s="30"/>
      <c r="S19" s="5"/>
      <c r="T19" s="16"/>
      <c r="U19" s="5"/>
      <c r="V19" t="str">
        <f t="shared" si="1"/>
        <v>ok</v>
      </c>
    </row>
    <row r="20" spans="1:22" x14ac:dyDescent="0.35">
      <c r="A20" s="9" t="s">
        <v>181</v>
      </c>
      <c r="B20" s="1">
        <v>17</v>
      </c>
      <c r="C20" t="s">
        <v>166</v>
      </c>
      <c r="D20" s="27"/>
      <c r="E20" s="28">
        <v>5.25</v>
      </c>
      <c r="F20" s="27"/>
      <c r="G20" s="28"/>
      <c r="H20" s="27"/>
      <c r="I20" s="28"/>
      <c r="J20" s="27"/>
      <c r="K20" s="28"/>
      <c r="L20" s="27"/>
      <c r="M20" s="28"/>
      <c r="N20" s="30"/>
      <c r="O20" s="28"/>
      <c r="P20" s="30"/>
      <c r="Q20" s="28"/>
      <c r="R20" s="16">
        <v>5.25</v>
      </c>
      <c r="S20" s="5"/>
      <c r="T20" s="16"/>
      <c r="U20" s="5"/>
      <c r="V20" t="str">
        <f t="shared" si="1"/>
        <v>ok</v>
      </c>
    </row>
    <row r="21" spans="1:22" x14ac:dyDescent="0.35">
      <c r="A21" s="9" t="s">
        <v>181</v>
      </c>
      <c r="B21" s="1">
        <v>18</v>
      </c>
      <c r="C21" t="s">
        <v>28</v>
      </c>
      <c r="D21" s="27"/>
      <c r="E21" s="28">
        <v>230</v>
      </c>
      <c r="F21" s="27"/>
      <c r="G21" s="28"/>
      <c r="H21" s="27"/>
      <c r="I21" s="28"/>
      <c r="J21" s="27"/>
      <c r="K21" s="28"/>
      <c r="L21" s="38"/>
      <c r="M21" s="28"/>
      <c r="N21" s="30"/>
      <c r="O21" s="28"/>
      <c r="P21" s="30"/>
      <c r="Q21" s="28"/>
      <c r="R21" s="16">
        <v>230</v>
      </c>
      <c r="S21" s="5"/>
      <c r="T21" s="16"/>
      <c r="U21" s="5"/>
      <c r="V21" t="str">
        <f t="shared" si="1"/>
        <v>ok</v>
      </c>
    </row>
    <row r="22" spans="1:22" x14ac:dyDescent="0.35">
      <c r="A22" s="9" t="s">
        <v>182</v>
      </c>
      <c r="B22" s="1">
        <v>19</v>
      </c>
      <c r="C22" t="s">
        <v>147</v>
      </c>
      <c r="D22" s="27"/>
      <c r="E22" s="28">
        <v>3250</v>
      </c>
      <c r="F22" s="27"/>
      <c r="G22" s="28"/>
      <c r="H22" s="27"/>
      <c r="I22" s="28"/>
      <c r="J22" s="27"/>
      <c r="K22" s="28"/>
      <c r="L22" s="27"/>
      <c r="M22" s="28"/>
      <c r="N22" s="30"/>
      <c r="O22" s="28"/>
      <c r="P22" s="30"/>
      <c r="Q22" s="28"/>
      <c r="R22" s="16">
        <v>3250</v>
      </c>
      <c r="S22" s="6"/>
      <c r="T22" s="13"/>
      <c r="U22" s="6"/>
      <c r="V22" t="str">
        <f t="shared" si="1"/>
        <v>ok</v>
      </c>
    </row>
    <row r="23" spans="1:22" x14ac:dyDescent="0.35">
      <c r="A23" s="9" t="s">
        <v>200</v>
      </c>
      <c r="B23" s="1">
        <v>20</v>
      </c>
      <c r="C23" t="s">
        <v>183</v>
      </c>
      <c r="D23" s="27"/>
      <c r="E23" s="28">
        <v>2156.5</v>
      </c>
      <c r="F23" s="27"/>
      <c r="G23" s="28"/>
      <c r="H23" s="27"/>
      <c r="I23" s="28"/>
      <c r="J23" s="27"/>
      <c r="K23" s="28"/>
      <c r="L23" s="27"/>
      <c r="M23" s="28"/>
      <c r="N23" s="30"/>
      <c r="O23" s="28"/>
      <c r="P23" s="16">
        <v>2156.5</v>
      </c>
      <c r="Q23" s="28"/>
      <c r="R23" s="30"/>
      <c r="S23" s="5"/>
      <c r="T23" s="13"/>
      <c r="U23" s="5"/>
      <c r="V23" t="str">
        <f t="shared" si="1"/>
        <v>ok</v>
      </c>
    </row>
    <row r="24" spans="1:22" x14ac:dyDescent="0.35">
      <c r="A24" s="9" t="s">
        <v>199</v>
      </c>
      <c r="B24" s="1">
        <v>21</v>
      </c>
      <c r="C24" t="s">
        <v>184</v>
      </c>
      <c r="D24" s="27"/>
      <c r="E24" s="28">
        <v>1064.43</v>
      </c>
      <c r="F24" s="27"/>
      <c r="G24" s="28"/>
      <c r="H24" s="27"/>
      <c r="I24" s="28"/>
      <c r="J24" s="30"/>
      <c r="K24" s="28"/>
      <c r="L24" s="27"/>
      <c r="M24" s="28"/>
      <c r="N24" s="30"/>
      <c r="O24" s="28"/>
      <c r="P24" s="16">
        <v>1064.43</v>
      </c>
      <c r="Q24" s="28"/>
      <c r="R24" s="30"/>
      <c r="S24" s="5"/>
      <c r="T24" s="20"/>
      <c r="U24" s="5"/>
      <c r="V24" t="str">
        <f t="shared" si="1"/>
        <v>ok</v>
      </c>
    </row>
    <row r="25" spans="1:22" x14ac:dyDescent="0.35">
      <c r="A25" s="9" t="s">
        <v>199</v>
      </c>
      <c r="B25" s="1">
        <v>22</v>
      </c>
      <c r="C25" t="s">
        <v>185</v>
      </c>
      <c r="D25" s="27"/>
      <c r="E25" s="28">
        <v>8875</v>
      </c>
      <c r="F25" s="27"/>
      <c r="G25" s="28"/>
      <c r="H25" s="27"/>
      <c r="I25" s="28"/>
      <c r="J25" s="27"/>
      <c r="K25" s="28"/>
      <c r="L25" s="27"/>
      <c r="M25" s="28"/>
      <c r="N25" s="30"/>
      <c r="O25" s="28"/>
      <c r="P25" s="16">
        <v>8875</v>
      </c>
      <c r="Q25" s="28"/>
      <c r="R25" s="30"/>
      <c r="S25" s="5"/>
      <c r="T25" s="20"/>
      <c r="U25" s="5"/>
      <c r="V25" t="str">
        <f t="shared" si="1"/>
        <v>ok</v>
      </c>
    </row>
    <row r="26" spans="1:22" x14ac:dyDescent="0.35">
      <c r="A26" s="9" t="s">
        <v>198</v>
      </c>
      <c r="B26" s="1">
        <v>23</v>
      </c>
      <c r="C26" t="s">
        <v>186</v>
      </c>
      <c r="D26" s="27"/>
      <c r="E26" s="28">
        <v>10940</v>
      </c>
      <c r="F26" s="27"/>
      <c r="G26" s="28"/>
      <c r="H26" s="27"/>
      <c r="I26" s="28"/>
      <c r="J26" s="27"/>
      <c r="K26" s="28"/>
      <c r="L26" s="27"/>
      <c r="M26" s="28"/>
      <c r="N26" s="30"/>
      <c r="O26" s="28"/>
      <c r="P26" s="16">
        <v>10940</v>
      </c>
      <c r="Q26" s="28"/>
      <c r="R26" s="30"/>
      <c r="S26" s="5"/>
      <c r="T26" s="20"/>
      <c r="U26" s="5"/>
      <c r="V26" t="str">
        <f t="shared" si="1"/>
        <v>ok</v>
      </c>
    </row>
    <row r="27" spans="1:22" x14ac:dyDescent="0.35">
      <c r="A27" s="9" t="s">
        <v>197</v>
      </c>
      <c r="B27" s="1">
        <v>24</v>
      </c>
      <c r="C27" t="s">
        <v>184</v>
      </c>
      <c r="D27" s="27"/>
      <c r="E27" s="28">
        <v>3255.57</v>
      </c>
      <c r="F27" s="27"/>
      <c r="G27" s="28"/>
      <c r="H27" s="27"/>
      <c r="I27" s="28"/>
      <c r="J27" s="27"/>
      <c r="K27" s="28"/>
      <c r="L27" s="27"/>
      <c r="M27" s="28"/>
      <c r="N27" s="30"/>
      <c r="O27" s="28"/>
      <c r="P27" s="16">
        <v>3255.57</v>
      </c>
      <c r="Q27" s="28"/>
      <c r="R27" s="30"/>
      <c r="S27" s="5"/>
      <c r="T27" s="16"/>
      <c r="U27" s="5"/>
      <c r="V27" t="str">
        <f t="shared" si="1"/>
        <v>ok</v>
      </c>
    </row>
    <row r="28" spans="1:22" x14ac:dyDescent="0.35">
      <c r="A28" s="9" t="s">
        <v>196</v>
      </c>
      <c r="B28">
        <v>25</v>
      </c>
      <c r="C28" t="s">
        <v>187</v>
      </c>
      <c r="D28" s="27"/>
      <c r="E28" s="28">
        <v>154.99</v>
      </c>
      <c r="F28" s="27"/>
      <c r="G28" s="28"/>
      <c r="H28" s="27"/>
      <c r="I28" s="28"/>
      <c r="J28" s="27">
        <v>154.99</v>
      </c>
      <c r="K28" s="28"/>
      <c r="L28" s="27"/>
      <c r="M28" s="28"/>
      <c r="N28" s="30"/>
      <c r="O28" s="28"/>
      <c r="P28" s="30"/>
      <c r="Q28" s="28"/>
      <c r="R28" s="30"/>
      <c r="S28" s="5"/>
      <c r="T28" s="16"/>
      <c r="U28" s="5"/>
      <c r="V28" t="str">
        <f t="shared" si="1"/>
        <v>ok</v>
      </c>
    </row>
    <row r="29" spans="1:22" x14ac:dyDescent="0.35">
      <c r="A29" s="9" t="s">
        <v>193</v>
      </c>
      <c r="B29" s="1">
        <v>26</v>
      </c>
      <c r="C29" t="s">
        <v>188</v>
      </c>
      <c r="D29" s="27"/>
      <c r="E29" s="28">
        <v>1233</v>
      </c>
      <c r="F29" s="27"/>
      <c r="G29" s="28"/>
      <c r="H29" s="27"/>
      <c r="I29" s="28"/>
      <c r="J29" s="27"/>
      <c r="K29" s="28"/>
      <c r="L29" s="27"/>
      <c r="M29" s="28"/>
      <c r="N29" s="30">
        <v>1233</v>
      </c>
      <c r="O29" s="28"/>
      <c r="P29" s="30"/>
      <c r="Q29" s="28"/>
      <c r="R29" s="30"/>
      <c r="S29" s="5"/>
      <c r="T29" s="20"/>
      <c r="U29" s="5"/>
      <c r="V29" t="str">
        <f t="shared" si="1"/>
        <v>ok</v>
      </c>
    </row>
    <row r="30" spans="1:22" x14ac:dyDescent="0.35">
      <c r="A30" s="9" t="s">
        <v>195</v>
      </c>
      <c r="B30">
        <v>27</v>
      </c>
      <c r="C30" t="s">
        <v>189</v>
      </c>
      <c r="D30" s="27"/>
      <c r="E30" s="28">
        <v>5.25</v>
      </c>
      <c r="F30" s="27"/>
      <c r="G30" s="28"/>
      <c r="H30" s="27"/>
      <c r="I30" s="28"/>
      <c r="J30" s="27"/>
      <c r="K30" s="28"/>
      <c r="L30" s="27"/>
      <c r="M30" s="28"/>
      <c r="N30" s="30"/>
      <c r="O30" s="28"/>
      <c r="P30" s="30"/>
      <c r="Q30" s="28"/>
      <c r="R30" s="16">
        <v>5.25</v>
      </c>
      <c r="S30" s="5"/>
      <c r="T30" s="13"/>
      <c r="U30" s="5"/>
      <c r="V30" t="str">
        <f t="shared" si="1"/>
        <v>ok</v>
      </c>
    </row>
    <row r="31" spans="1:22" x14ac:dyDescent="0.35">
      <c r="A31" s="9" t="s">
        <v>195</v>
      </c>
      <c r="B31">
        <v>28</v>
      </c>
      <c r="C31" t="s">
        <v>28</v>
      </c>
      <c r="D31" s="27"/>
      <c r="E31" s="28">
        <v>230</v>
      </c>
      <c r="F31" s="27"/>
      <c r="G31" s="28"/>
      <c r="H31" s="27"/>
      <c r="I31" s="28"/>
      <c r="J31" s="27"/>
      <c r="K31" s="28"/>
      <c r="L31" s="27"/>
      <c r="M31" s="28"/>
      <c r="N31" s="30"/>
      <c r="O31" s="28"/>
      <c r="P31" s="30"/>
      <c r="Q31" s="28"/>
      <c r="R31" s="16">
        <v>230</v>
      </c>
      <c r="S31" s="5"/>
      <c r="T31" s="16"/>
      <c r="U31" s="5"/>
      <c r="V31" t="str">
        <f t="shared" si="1"/>
        <v>ok</v>
      </c>
    </row>
    <row r="32" spans="1:22" x14ac:dyDescent="0.35">
      <c r="A32" s="21" t="s">
        <v>194</v>
      </c>
      <c r="B32">
        <v>29</v>
      </c>
      <c r="C32" t="s">
        <v>205</v>
      </c>
      <c r="D32" s="27">
        <v>2386</v>
      </c>
      <c r="E32" s="28"/>
      <c r="F32" s="27"/>
      <c r="G32" s="28"/>
      <c r="H32" s="27"/>
      <c r="I32" s="28"/>
      <c r="J32" s="27"/>
      <c r="K32" s="28"/>
      <c r="L32" s="27"/>
      <c r="M32" s="28"/>
      <c r="N32" s="30"/>
      <c r="O32" s="28"/>
      <c r="P32" s="30"/>
      <c r="Q32" s="6">
        <v>2386</v>
      </c>
      <c r="R32" s="30"/>
      <c r="S32" s="5"/>
      <c r="T32" s="16"/>
      <c r="U32" s="5"/>
      <c r="V32" t="str">
        <f t="shared" si="1"/>
        <v>ok</v>
      </c>
    </row>
    <row r="33" spans="1:22" x14ac:dyDescent="0.35">
      <c r="A33" s="21" t="s">
        <v>192</v>
      </c>
      <c r="B33">
        <v>30</v>
      </c>
      <c r="C33" t="s">
        <v>190</v>
      </c>
      <c r="D33" s="27"/>
      <c r="E33" s="28">
        <v>111.65</v>
      </c>
      <c r="F33" s="27"/>
      <c r="G33" s="28"/>
      <c r="H33" s="27"/>
      <c r="I33" s="28"/>
      <c r="J33" s="27"/>
      <c r="K33" s="28"/>
      <c r="L33" s="27"/>
      <c r="M33" s="28"/>
      <c r="N33" s="30">
        <v>111.65</v>
      </c>
      <c r="O33" s="28"/>
      <c r="P33" s="30"/>
      <c r="Q33" s="28"/>
      <c r="R33" s="30"/>
      <c r="S33" s="5"/>
      <c r="T33" s="13"/>
      <c r="U33" s="5"/>
      <c r="V33" t="str">
        <f t="shared" si="1"/>
        <v>ok</v>
      </c>
    </row>
    <row r="34" spans="1:22" x14ac:dyDescent="0.35">
      <c r="A34" s="21" t="s">
        <v>191</v>
      </c>
      <c r="B34">
        <v>31</v>
      </c>
      <c r="C34" t="s">
        <v>45</v>
      </c>
      <c r="D34" s="27">
        <v>40000</v>
      </c>
      <c r="E34" s="28"/>
      <c r="F34" s="27"/>
      <c r="G34" s="28"/>
      <c r="H34" s="27"/>
      <c r="I34" s="28">
        <v>40000</v>
      </c>
      <c r="J34" s="27"/>
      <c r="K34" s="28"/>
      <c r="L34" s="27"/>
      <c r="M34" s="28"/>
      <c r="N34" s="30"/>
      <c r="O34" s="28"/>
      <c r="P34" s="30"/>
      <c r="Q34" s="28"/>
      <c r="R34" s="30"/>
      <c r="S34" s="5"/>
      <c r="T34" s="16"/>
      <c r="U34" s="5"/>
      <c r="V34" t="str">
        <f t="shared" si="1"/>
        <v>ok</v>
      </c>
    </row>
    <row r="35" spans="1:22" x14ac:dyDescent="0.35">
      <c r="A35" s="21" t="s">
        <v>191</v>
      </c>
      <c r="B35" s="1">
        <v>32</v>
      </c>
      <c r="C35" t="s">
        <v>201</v>
      </c>
      <c r="D35" s="27"/>
      <c r="E35" s="28">
        <v>1201</v>
      </c>
      <c r="F35" s="27"/>
      <c r="G35" s="28"/>
      <c r="H35" s="27"/>
      <c r="I35" s="28"/>
      <c r="J35" s="27"/>
      <c r="K35" s="28"/>
      <c r="L35" s="27"/>
      <c r="M35" s="28"/>
      <c r="N35" s="30"/>
      <c r="O35" s="28"/>
      <c r="P35" s="30"/>
      <c r="Q35" s="28"/>
      <c r="R35" s="16">
        <v>1201</v>
      </c>
      <c r="S35" s="5"/>
      <c r="T35" s="13"/>
      <c r="U35" s="5"/>
      <c r="V35" t="str">
        <f t="shared" si="1"/>
        <v>ok</v>
      </c>
    </row>
    <row r="36" spans="1:22" x14ac:dyDescent="0.35">
      <c r="A36" s="21" t="s">
        <v>191</v>
      </c>
      <c r="B36">
        <v>33</v>
      </c>
      <c r="C36" t="s">
        <v>204</v>
      </c>
      <c r="D36" s="27"/>
      <c r="E36" s="28">
        <v>157.5</v>
      </c>
      <c r="F36" s="27"/>
      <c r="G36" s="28"/>
      <c r="H36" s="27"/>
      <c r="I36" s="28"/>
      <c r="J36" s="27"/>
      <c r="K36" s="28"/>
      <c r="L36" s="27"/>
      <c r="M36" s="28"/>
      <c r="N36" s="30"/>
      <c r="O36" s="28"/>
      <c r="P36" s="30"/>
      <c r="Q36" s="28"/>
      <c r="R36" s="16">
        <v>157.5</v>
      </c>
      <c r="S36" s="5"/>
      <c r="T36" s="13"/>
      <c r="U36" s="5"/>
      <c r="V36" t="str">
        <f t="shared" si="1"/>
        <v>ok</v>
      </c>
    </row>
    <row r="37" spans="1:22" x14ac:dyDescent="0.35">
      <c r="A37" s="21" t="s">
        <v>191</v>
      </c>
      <c r="B37">
        <v>34</v>
      </c>
      <c r="C37" t="s">
        <v>202</v>
      </c>
      <c r="D37" s="27"/>
      <c r="E37" s="28">
        <v>60</v>
      </c>
      <c r="F37" s="27"/>
      <c r="G37" s="28"/>
      <c r="H37" s="27"/>
      <c r="I37" s="28"/>
      <c r="J37" s="27"/>
      <c r="K37" s="28"/>
      <c r="L37" s="38"/>
      <c r="M37" s="28"/>
      <c r="N37" s="30"/>
      <c r="O37" s="28"/>
      <c r="P37" s="30"/>
      <c r="Q37" s="28"/>
      <c r="R37" s="16">
        <v>60</v>
      </c>
      <c r="S37" s="5"/>
      <c r="T37" s="13"/>
      <c r="U37" s="5"/>
      <c r="V37" t="str">
        <f t="shared" si="1"/>
        <v>ok</v>
      </c>
    </row>
    <row r="38" spans="1:22" x14ac:dyDescent="0.35">
      <c r="A38" s="21" t="s">
        <v>191</v>
      </c>
      <c r="B38">
        <v>35</v>
      </c>
      <c r="C38" t="s">
        <v>203</v>
      </c>
      <c r="D38" s="27"/>
      <c r="E38" s="28">
        <v>349.95</v>
      </c>
      <c r="F38" s="27"/>
      <c r="G38" s="28"/>
      <c r="H38" s="27"/>
      <c r="I38" s="28"/>
      <c r="J38" s="27"/>
      <c r="K38" s="28"/>
      <c r="L38" s="38">
        <v>349.95</v>
      </c>
      <c r="M38" s="28"/>
      <c r="N38" s="30"/>
      <c r="O38" s="28"/>
      <c r="P38" s="30"/>
      <c r="Q38" s="28"/>
      <c r="R38" s="30"/>
      <c r="S38" s="5"/>
      <c r="T38" s="16"/>
      <c r="U38" s="5"/>
      <c r="V38" t="str">
        <f t="shared" si="1"/>
        <v>ok</v>
      </c>
    </row>
    <row r="39" spans="1:22" x14ac:dyDescent="0.35">
      <c r="A39" s="21" t="s">
        <v>191</v>
      </c>
      <c r="B39">
        <v>36</v>
      </c>
      <c r="C39" t="s">
        <v>73</v>
      </c>
      <c r="D39" s="27"/>
      <c r="E39" s="28">
        <v>41.5</v>
      </c>
      <c r="F39" s="27"/>
      <c r="G39" s="28"/>
      <c r="H39" s="27"/>
      <c r="I39" s="28"/>
      <c r="J39" s="27"/>
      <c r="K39" s="28"/>
      <c r="L39" s="27"/>
      <c r="M39" s="28"/>
      <c r="N39" s="30"/>
      <c r="O39" s="28"/>
      <c r="P39" s="30"/>
      <c r="Q39" s="28"/>
      <c r="R39" s="16">
        <v>41.5</v>
      </c>
      <c r="S39" s="5"/>
      <c r="T39" s="16"/>
      <c r="U39" s="5"/>
      <c r="V39" t="str">
        <f t="shared" si="1"/>
        <v>ok</v>
      </c>
    </row>
    <row r="40" spans="1:22" x14ac:dyDescent="0.35">
      <c r="A40" s="21" t="s">
        <v>191</v>
      </c>
      <c r="B40">
        <v>37</v>
      </c>
      <c r="C40" s="21" t="s">
        <v>166</v>
      </c>
      <c r="D40" s="27"/>
      <c r="E40" s="28">
        <v>4.8</v>
      </c>
      <c r="F40" s="27"/>
      <c r="G40" s="28"/>
      <c r="H40" s="27"/>
      <c r="I40" s="28"/>
      <c r="J40" s="27"/>
      <c r="K40" s="28"/>
      <c r="L40" s="27"/>
      <c r="M40" s="28"/>
      <c r="N40" s="30"/>
      <c r="O40" s="28"/>
      <c r="P40" s="30"/>
      <c r="Q40" s="28"/>
      <c r="R40" s="16">
        <v>4.8</v>
      </c>
      <c r="S40" s="5"/>
      <c r="T40" s="16"/>
      <c r="U40" s="5"/>
      <c r="V40" t="str">
        <f t="shared" si="1"/>
        <v>ok</v>
      </c>
    </row>
    <row r="41" spans="1:22" x14ac:dyDescent="0.35">
      <c r="A41" s="21"/>
      <c r="B41">
        <v>38</v>
      </c>
      <c r="C41" t="s">
        <v>28</v>
      </c>
      <c r="D41" s="27"/>
      <c r="E41" s="28">
        <v>230</v>
      </c>
      <c r="F41" s="27"/>
      <c r="G41" s="28"/>
      <c r="H41" s="27"/>
      <c r="I41" s="28"/>
      <c r="J41" s="27"/>
      <c r="K41" s="28"/>
      <c r="L41" s="27"/>
      <c r="M41" s="28"/>
      <c r="N41" s="30"/>
      <c r="O41" s="28"/>
      <c r="P41" s="30"/>
      <c r="Q41" s="28"/>
      <c r="R41" s="16">
        <v>230</v>
      </c>
      <c r="S41" s="5"/>
      <c r="T41" s="16"/>
      <c r="U41" s="5"/>
      <c r="V41" t="str">
        <f t="shared" si="1"/>
        <v>ok</v>
      </c>
    </row>
    <row r="42" spans="1:22" x14ac:dyDescent="0.35">
      <c r="A42" s="21"/>
      <c r="D42" s="27">
        <f t="shared" ref="D42:U42" si="2">SUM(D3:D41)</f>
        <v>184024.77000000002</v>
      </c>
      <c r="E42" s="28">
        <f t="shared" si="2"/>
        <v>70217.98</v>
      </c>
      <c r="F42" s="27">
        <f t="shared" si="2"/>
        <v>0</v>
      </c>
      <c r="G42" s="28">
        <f t="shared" si="2"/>
        <v>0</v>
      </c>
      <c r="H42" s="27">
        <f t="shared" si="2"/>
        <v>0</v>
      </c>
      <c r="I42" s="28">
        <f t="shared" si="2"/>
        <v>90000</v>
      </c>
      <c r="J42" s="27">
        <f t="shared" si="2"/>
        <v>1194.74</v>
      </c>
      <c r="K42" s="28">
        <f t="shared" si="2"/>
        <v>0</v>
      </c>
      <c r="L42" s="27">
        <f t="shared" si="2"/>
        <v>31568.7</v>
      </c>
      <c r="M42" s="28">
        <f t="shared" si="2"/>
        <v>0</v>
      </c>
      <c r="N42" s="27">
        <f t="shared" si="2"/>
        <v>3109.35</v>
      </c>
      <c r="O42" s="28">
        <f t="shared" si="2"/>
        <v>0</v>
      </c>
      <c r="P42" s="27">
        <f t="shared" si="2"/>
        <v>26291.5</v>
      </c>
      <c r="Q42" s="28">
        <f t="shared" si="2"/>
        <v>2386</v>
      </c>
      <c r="R42" s="27">
        <f t="shared" si="2"/>
        <v>8053.6900000000005</v>
      </c>
      <c r="S42" s="5">
        <f t="shared" si="2"/>
        <v>0</v>
      </c>
      <c r="T42" s="12">
        <f t="shared" si="2"/>
        <v>0</v>
      </c>
      <c r="U42" s="5">
        <f t="shared" si="2"/>
        <v>0</v>
      </c>
      <c r="V42" t="str">
        <f>IF(+SUM(D42+F42+H42+J42+L42+N42+R42+T42)=SUM(E42+G42+I42+K42+M42+O42+S42+U42),+$Y$2,+$Y$1)</f>
        <v>fejl</v>
      </c>
    </row>
    <row r="43" spans="1:22" x14ac:dyDescent="0.35">
      <c r="A43" s="9"/>
      <c r="D43" s="27"/>
      <c r="E43" s="28">
        <f>+D42-E42</f>
        <v>113806.79000000002</v>
      </c>
      <c r="F43" s="27"/>
      <c r="G43" s="28">
        <f>+F42-G42</f>
        <v>0</v>
      </c>
      <c r="H43" s="27"/>
      <c r="I43" s="28">
        <f>+H42-I42</f>
        <v>-90000</v>
      </c>
      <c r="J43" s="27"/>
      <c r="K43" s="28">
        <f>+J42-K42</f>
        <v>1194.74</v>
      </c>
      <c r="L43" s="27"/>
      <c r="M43" s="28">
        <f>+L42-M42</f>
        <v>31568.7</v>
      </c>
      <c r="N43" s="27"/>
      <c r="O43" s="28">
        <f>+N42-O42</f>
        <v>3109.35</v>
      </c>
      <c r="P43" s="27"/>
      <c r="Q43" s="28">
        <f>+P42-Q42</f>
        <v>23905.5</v>
      </c>
      <c r="R43" s="27"/>
      <c r="S43" s="5">
        <f>+R42-S42</f>
        <v>8053.6900000000005</v>
      </c>
      <c r="T43" s="12"/>
      <c r="U43" s="5">
        <f>+T42-U42</f>
        <v>0</v>
      </c>
      <c r="V43" s="5">
        <f>SUM(K43:S43)</f>
        <v>67831.98</v>
      </c>
    </row>
    <row r="44" spans="1:22" x14ac:dyDescent="0.35">
      <c r="A44" s="9"/>
      <c r="D44" s="12"/>
      <c r="E44" s="5"/>
      <c r="F44" s="12"/>
      <c r="G44" s="5"/>
      <c r="H44" s="12"/>
      <c r="I44" s="5"/>
      <c r="J44" s="12"/>
      <c r="K44" s="5"/>
      <c r="L44" s="12"/>
      <c r="M44" s="5"/>
      <c r="R44" s="13"/>
      <c r="S44" s="5"/>
      <c r="T44" s="13"/>
      <c r="U44" s="5"/>
      <c r="V44" t="str">
        <f>IF(+SUM(D44+F44+H44+J44+L44+N44+R44+T44)=SUM(E44+G44+I44+K44+M44+O44+S44+U44),+$Y$2,+$Y$1)</f>
        <v>ok</v>
      </c>
    </row>
    <row r="45" spans="1:22" x14ac:dyDescent="0.35">
      <c r="A45" s="9"/>
      <c r="B45" s="1"/>
      <c r="D45" s="12"/>
      <c r="E45" s="5"/>
      <c r="F45" s="5"/>
      <c r="G45" s="5"/>
      <c r="H45" s="12"/>
      <c r="I45" s="5"/>
      <c r="J45" s="12"/>
      <c r="K45" s="5"/>
      <c r="L45" s="12"/>
      <c r="M45" s="5"/>
      <c r="N45" s="13"/>
      <c r="O45" s="5"/>
      <c r="P45" s="13"/>
      <c r="Q45" s="5"/>
      <c r="R45" s="13"/>
      <c r="S45" s="5"/>
      <c r="T45" s="13"/>
      <c r="U45" s="5"/>
      <c r="V45" t="str">
        <f>IF(+SUM(D45+F45+H45+J45+L45+N45+R45+T45)=SUM(E45+G45+I45+K45+M45+O45+S45+U45),+$Y$2,+$Y$1)</f>
        <v>ok</v>
      </c>
    </row>
    <row r="46" spans="1:22" x14ac:dyDescent="0.35">
      <c r="A46" s="9"/>
      <c r="D46" s="12"/>
      <c r="E46" s="5"/>
      <c r="F46" s="5"/>
      <c r="G46" s="5"/>
      <c r="H46" s="12"/>
      <c r="I46" s="5"/>
      <c r="J46" s="12"/>
      <c r="K46" s="5"/>
      <c r="L46" s="12"/>
      <c r="M46" s="5"/>
      <c r="N46" s="13"/>
      <c r="O46" s="5"/>
      <c r="P46" s="13"/>
      <c r="Q46" s="5"/>
      <c r="R46" s="13"/>
      <c r="S46" s="5"/>
      <c r="T46" s="13"/>
      <c r="U46" s="5"/>
      <c r="V46" t="str">
        <f>IF(+SUM(D46+F46+H46+J46+L46+N46+R46+T46)=SUM(E46+G46+I46+K46+M46+O46+S46+U46),+$Y$2,+$Y$1)</f>
        <v>ok</v>
      </c>
    </row>
    <row r="47" spans="1:22" x14ac:dyDescent="0.35">
      <c r="D47" s="12"/>
      <c r="E47" s="5"/>
      <c r="F47" s="5"/>
      <c r="G47" s="5"/>
      <c r="H47" s="12"/>
      <c r="I47" s="5"/>
      <c r="J47" s="12"/>
      <c r="K47" s="5"/>
      <c r="L47" s="12"/>
      <c r="M47" s="5"/>
      <c r="N47" s="13"/>
      <c r="O47" s="5"/>
      <c r="P47" s="13"/>
      <c r="Q47" s="5"/>
      <c r="R47" s="13"/>
      <c r="S47" s="5"/>
      <c r="T47" s="13"/>
      <c r="U47" s="5"/>
    </row>
    <row r="48" spans="1:22" x14ac:dyDescent="0.35">
      <c r="D48" s="12"/>
      <c r="E48" s="5">
        <f>+D47-E47</f>
        <v>0</v>
      </c>
      <c r="F48" s="5"/>
      <c r="G48" s="5"/>
      <c r="H48" s="12"/>
      <c r="I48" s="5">
        <f>+H47-I47</f>
        <v>0</v>
      </c>
      <c r="J48" s="12"/>
      <c r="K48" s="5"/>
      <c r="L48" s="12"/>
      <c r="M48" s="5"/>
      <c r="N48" s="13"/>
      <c r="O48" s="5"/>
      <c r="P48" s="13"/>
      <c r="Q48" s="5"/>
      <c r="R48" s="13"/>
      <c r="S48" s="5"/>
      <c r="T48" s="13"/>
      <c r="U48" s="5"/>
    </row>
    <row r="49" spans="1:21" x14ac:dyDescent="0.35">
      <c r="D49" s="12"/>
      <c r="E49" s="5"/>
      <c r="F49" s="5"/>
      <c r="G49" s="5"/>
      <c r="H49" s="12"/>
      <c r="I49" s="5"/>
      <c r="J49" s="12"/>
      <c r="K49" s="5"/>
      <c r="L49" s="12"/>
      <c r="M49" s="5"/>
      <c r="N49" s="13"/>
      <c r="O49" s="5"/>
      <c r="P49" s="13"/>
      <c r="Q49" s="5"/>
      <c r="R49" s="13"/>
      <c r="S49" s="5"/>
      <c r="T49" s="13"/>
      <c r="U49" s="5"/>
    </row>
    <row r="50" spans="1:21" x14ac:dyDescent="0.35">
      <c r="D50" s="5"/>
      <c r="E50" s="5"/>
      <c r="F50" s="5"/>
      <c r="G50" s="5"/>
      <c r="H50" s="5"/>
      <c r="I50" s="5"/>
      <c r="J50" s="5"/>
      <c r="K50" s="5"/>
      <c r="L50" s="5"/>
      <c r="M50" s="5"/>
      <c r="N50" s="13"/>
      <c r="O50" s="5"/>
      <c r="P50" s="13"/>
      <c r="Q50" s="5"/>
      <c r="R50" s="5"/>
      <c r="S50" s="5"/>
      <c r="T50" s="5"/>
      <c r="U50" s="5"/>
    </row>
    <row r="51" spans="1:21" x14ac:dyDescent="0.35"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x14ac:dyDescent="0.35"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x14ac:dyDescent="0.35">
      <c r="A53" s="9"/>
      <c r="B53">
        <v>34</v>
      </c>
      <c r="D53" s="12"/>
      <c r="E53" s="5"/>
      <c r="F53" s="5"/>
      <c r="G53" s="5"/>
      <c r="H53" s="12"/>
      <c r="I53" s="5"/>
      <c r="J53" s="12"/>
      <c r="K53" s="5"/>
      <c r="L53" s="12"/>
      <c r="M53" s="5"/>
      <c r="N53" s="5"/>
      <c r="O53" s="5"/>
      <c r="P53" s="5"/>
      <c r="Q53" s="5"/>
      <c r="R53" s="13"/>
      <c r="S53" s="5"/>
      <c r="T53" s="13"/>
      <c r="U53" s="5"/>
    </row>
    <row r="54" spans="1:21" x14ac:dyDescent="0.35">
      <c r="D54"/>
      <c r="N54" s="13"/>
      <c r="O54" s="5"/>
      <c r="P54" s="13"/>
      <c r="Q54" s="5"/>
    </row>
    <row r="55" spans="1:21" x14ac:dyDescent="0.35">
      <c r="D55"/>
    </row>
    <row r="56" spans="1:21" x14ac:dyDescent="0.35">
      <c r="D56"/>
    </row>
    <row r="57" spans="1:21" x14ac:dyDescent="0.35">
      <c r="D57"/>
    </row>
    <row r="58" spans="1:21" x14ac:dyDescent="0.35">
      <c r="D58"/>
    </row>
    <row r="59" spans="1:21" x14ac:dyDescent="0.35">
      <c r="D59"/>
    </row>
    <row r="60" spans="1:21" x14ac:dyDescent="0.35">
      <c r="D60"/>
    </row>
    <row r="61" spans="1:21" x14ac:dyDescent="0.35">
      <c r="D61"/>
    </row>
    <row r="62" spans="1:21" x14ac:dyDescent="0.35">
      <c r="D62"/>
    </row>
    <row r="63" spans="1:21" x14ac:dyDescent="0.35">
      <c r="D63"/>
    </row>
    <row r="64" spans="1:21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  <row r="1688" spans="4:4" x14ac:dyDescent="0.35">
      <c r="D1688"/>
    </row>
    <row r="1689" spans="4:4" x14ac:dyDescent="0.35">
      <c r="D1689"/>
    </row>
    <row r="1690" spans="4:4" x14ac:dyDescent="0.35">
      <c r="D1690"/>
    </row>
    <row r="1691" spans="4:4" x14ac:dyDescent="0.35">
      <c r="D1691"/>
    </row>
    <row r="1692" spans="4:4" x14ac:dyDescent="0.35">
      <c r="D1692"/>
    </row>
    <row r="1693" spans="4:4" x14ac:dyDescent="0.35">
      <c r="D1693"/>
    </row>
    <row r="1694" spans="4:4" x14ac:dyDescent="0.35">
      <c r="D1694"/>
    </row>
    <row r="1695" spans="4:4" x14ac:dyDescent="0.35">
      <c r="D1695"/>
    </row>
    <row r="1696" spans="4:4" x14ac:dyDescent="0.35">
      <c r="D1696"/>
    </row>
    <row r="1697" spans="4:4" x14ac:dyDescent="0.35">
      <c r="D1697"/>
    </row>
    <row r="1698" spans="4:4" x14ac:dyDescent="0.35">
      <c r="D1698"/>
    </row>
    <row r="1699" spans="4:4" x14ac:dyDescent="0.35">
      <c r="D1699"/>
    </row>
    <row r="1700" spans="4:4" x14ac:dyDescent="0.35">
      <c r="D1700"/>
    </row>
    <row r="1701" spans="4:4" x14ac:dyDescent="0.35">
      <c r="D1701"/>
    </row>
    <row r="1702" spans="4:4" x14ac:dyDescent="0.35">
      <c r="D1702"/>
    </row>
    <row r="1703" spans="4:4" x14ac:dyDescent="0.35">
      <c r="D1703"/>
    </row>
    <row r="1704" spans="4:4" x14ac:dyDescent="0.35">
      <c r="D1704"/>
    </row>
    <row r="1705" spans="4:4" x14ac:dyDescent="0.35">
      <c r="D1705"/>
    </row>
    <row r="1706" spans="4:4" x14ac:dyDescent="0.35">
      <c r="D1706"/>
    </row>
    <row r="1707" spans="4:4" x14ac:dyDescent="0.35">
      <c r="D1707"/>
    </row>
    <row r="1708" spans="4:4" x14ac:dyDescent="0.35">
      <c r="D1708"/>
    </row>
    <row r="1709" spans="4:4" x14ac:dyDescent="0.35">
      <c r="D1709"/>
    </row>
    <row r="1710" spans="4:4" x14ac:dyDescent="0.35">
      <c r="D1710"/>
    </row>
    <row r="1711" spans="4:4" x14ac:dyDescent="0.35">
      <c r="D1711"/>
    </row>
    <row r="1712" spans="4:4" x14ac:dyDescent="0.35">
      <c r="D1712"/>
    </row>
    <row r="1713" spans="4:4" x14ac:dyDescent="0.35">
      <c r="D1713"/>
    </row>
    <row r="1714" spans="4:4" x14ac:dyDescent="0.35">
      <c r="D1714"/>
    </row>
    <row r="1715" spans="4:4" x14ac:dyDescent="0.35">
      <c r="D1715"/>
    </row>
    <row r="1716" spans="4:4" x14ac:dyDescent="0.35">
      <c r="D1716"/>
    </row>
    <row r="1717" spans="4:4" x14ac:dyDescent="0.35">
      <c r="D1717"/>
    </row>
    <row r="1718" spans="4:4" x14ac:dyDescent="0.35">
      <c r="D1718"/>
    </row>
    <row r="1719" spans="4:4" x14ac:dyDescent="0.35">
      <c r="D1719"/>
    </row>
    <row r="1720" spans="4:4" x14ac:dyDescent="0.35">
      <c r="D1720"/>
    </row>
    <row r="1721" spans="4:4" x14ac:dyDescent="0.35">
      <c r="D1721"/>
    </row>
    <row r="1722" spans="4:4" x14ac:dyDescent="0.35">
      <c r="D1722"/>
    </row>
    <row r="1723" spans="4:4" x14ac:dyDescent="0.35">
      <c r="D1723"/>
    </row>
    <row r="1724" spans="4:4" x14ac:dyDescent="0.35">
      <c r="D1724"/>
    </row>
    <row r="1725" spans="4:4" x14ac:dyDescent="0.35">
      <c r="D1725"/>
    </row>
    <row r="1726" spans="4:4" x14ac:dyDescent="0.35">
      <c r="D1726"/>
    </row>
    <row r="1727" spans="4:4" x14ac:dyDescent="0.35">
      <c r="D1727"/>
    </row>
    <row r="1728" spans="4:4" x14ac:dyDescent="0.35">
      <c r="D1728"/>
    </row>
    <row r="1729" spans="4:4" x14ac:dyDescent="0.35">
      <c r="D1729"/>
    </row>
    <row r="1730" spans="4:4" x14ac:dyDescent="0.35">
      <c r="D1730"/>
    </row>
    <row r="1731" spans="4:4" x14ac:dyDescent="0.35">
      <c r="D1731"/>
    </row>
    <row r="1732" spans="4:4" x14ac:dyDescent="0.35">
      <c r="D1732"/>
    </row>
    <row r="1733" spans="4:4" x14ac:dyDescent="0.35">
      <c r="D1733"/>
    </row>
    <row r="1734" spans="4:4" x14ac:dyDescent="0.35">
      <c r="D1734"/>
    </row>
    <row r="1735" spans="4:4" x14ac:dyDescent="0.35">
      <c r="D1735"/>
    </row>
    <row r="1736" spans="4:4" x14ac:dyDescent="0.35">
      <c r="D1736"/>
    </row>
    <row r="1737" spans="4:4" x14ac:dyDescent="0.35">
      <c r="D1737"/>
    </row>
    <row r="1738" spans="4:4" x14ac:dyDescent="0.35">
      <c r="D1738"/>
    </row>
    <row r="1739" spans="4:4" x14ac:dyDescent="0.35">
      <c r="D1739"/>
    </row>
    <row r="1740" spans="4:4" x14ac:dyDescent="0.35">
      <c r="D1740"/>
    </row>
    <row r="1741" spans="4:4" x14ac:dyDescent="0.35">
      <c r="D1741"/>
    </row>
    <row r="1742" spans="4:4" x14ac:dyDescent="0.35">
      <c r="D1742"/>
    </row>
    <row r="1743" spans="4:4" x14ac:dyDescent="0.35">
      <c r="D1743"/>
    </row>
    <row r="1744" spans="4:4" x14ac:dyDescent="0.35">
      <c r="D1744"/>
    </row>
    <row r="1745" spans="4:4" x14ac:dyDescent="0.35">
      <c r="D1745"/>
    </row>
    <row r="1746" spans="4:4" x14ac:dyDescent="0.35">
      <c r="D1746"/>
    </row>
    <row r="1747" spans="4:4" x14ac:dyDescent="0.35">
      <c r="D1747"/>
    </row>
    <row r="1748" spans="4:4" x14ac:dyDescent="0.35">
      <c r="D1748"/>
    </row>
    <row r="1749" spans="4:4" x14ac:dyDescent="0.35">
      <c r="D1749"/>
    </row>
    <row r="1750" spans="4:4" x14ac:dyDescent="0.35">
      <c r="D1750"/>
    </row>
    <row r="1751" spans="4:4" x14ac:dyDescent="0.35">
      <c r="D1751"/>
    </row>
    <row r="1752" spans="4:4" x14ac:dyDescent="0.35">
      <c r="D1752"/>
    </row>
    <row r="1753" spans="4:4" x14ac:dyDescent="0.35">
      <c r="D1753"/>
    </row>
    <row r="1754" spans="4:4" x14ac:dyDescent="0.35">
      <c r="D1754"/>
    </row>
    <row r="1755" spans="4:4" x14ac:dyDescent="0.35">
      <c r="D1755"/>
    </row>
    <row r="1756" spans="4:4" x14ac:dyDescent="0.35">
      <c r="D1756"/>
    </row>
    <row r="1757" spans="4:4" x14ac:dyDescent="0.35">
      <c r="D1757"/>
    </row>
    <row r="1758" spans="4:4" x14ac:dyDescent="0.35">
      <c r="D1758"/>
    </row>
    <row r="1759" spans="4:4" x14ac:dyDescent="0.35">
      <c r="D1759"/>
    </row>
    <row r="1760" spans="4:4" x14ac:dyDescent="0.35">
      <c r="D1760"/>
    </row>
    <row r="1761" spans="4:4" x14ac:dyDescent="0.35">
      <c r="D1761"/>
    </row>
    <row r="1762" spans="4:4" x14ac:dyDescent="0.35">
      <c r="D1762"/>
    </row>
    <row r="1763" spans="4:4" x14ac:dyDescent="0.35">
      <c r="D1763"/>
    </row>
    <row r="1764" spans="4:4" x14ac:dyDescent="0.35">
      <c r="D1764"/>
    </row>
    <row r="1765" spans="4:4" x14ac:dyDescent="0.35">
      <c r="D1765"/>
    </row>
    <row r="1766" spans="4:4" x14ac:dyDescent="0.35">
      <c r="D1766"/>
    </row>
    <row r="1767" spans="4:4" x14ac:dyDescent="0.35">
      <c r="D1767"/>
    </row>
    <row r="1768" spans="4:4" x14ac:dyDescent="0.35">
      <c r="D1768"/>
    </row>
    <row r="1769" spans="4:4" x14ac:dyDescent="0.35">
      <c r="D1769"/>
    </row>
    <row r="1770" spans="4:4" x14ac:dyDescent="0.35">
      <c r="D1770"/>
    </row>
    <row r="1771" spans="4:4" x14ac:dyDescent="0.35">
      <c r="D1771"/>
    </row>
    <row r="1772" spans="4:4" x14ac:dyDescent="0.35">
      <c r="D1772"/>
    </row>
    <row r="1773" spans="4:4" x14ac:dyDescent="0.35">
      <c r="D1773"/>
    </row>
    <row r="1774" spans="4:4" x14ac:dyDescent="0.35">
      <c r="D1774"/>
    </row>
    <row r="1775" spans="4:4" x14ac:dyDescent="0.35">
      <c r="D1775"/>
    </row>
    <row r="1776" spans="4:4" x14ac:dyDescent="0.35">
      <c r="D1776"/>
    </row>
    <row r="1777" spans="4:4" x14ac:dyDescent="0.35">
      <c r="D1777"/>
    </row>
    <row r="1778" spans="4:4" x14ac:dyDescent="0.35">
      <c r="D1778"/>
    </row>
    <row r="1779" spans="4:4" x14ac:dyDescent="0.35">
      <c r="D1779"/>
    </row>
    <row r="1780" spans="4:4" x14ac:dyDescent="0.35">
      <c r="D1780"/>
    </row>
    <row r="1781" spans="4:4" x14ac:dyDescent="0.35">
      <c r="D1781"/>
    </row>
    <row r="1782" spans="4:4" x14ac:dyDescent="0.35">
      <c r="D1782"/>
    </row>
    <row r="1783" spans="4:4" x14ac:dyDescent="0.35">
      <c r="D1783"/>
    </row>
    <row r="1784" spans="4:4" x14ac:dyDescent="0.35">
      <c r="D1784"/>
    </row>
    <row r="1785" spans="4:4" x14ac:dyDescent="0.35">
      <c r="D1785"/>
    </row>
    <row r="1786" spans="4:4" x14ac:dyDescent="0.35">
      <c r="D1786"/>
    </row>
    <row r="1787" spans="4:4" x14ac:dyDescent="0.35">
      <c r="D1787"/>
    </row>
    <row r="1788" spans="4:4" x14ac:dyDescent="0.35">
      <c r="D1788"/>
    </row>
    <row r="1789" spans="4:4" x14ac:dyDescent="0.35">
      <c r="D1789"/>
    </row>
    <row r="1790" spans="4:4" x14ac:dyDescent="0.35">
      <c r="D1790"/>
    </row>
    <row r="1791" spans="4:4" x14ac:dyDescent="0.35">
      <c r="D1791"/>
    </row>
    <row r="1792" spans="4:4" x14ac:dyDescent="0.35">
      <c r="D1792"/>
    </row>
    <row r="1793" spans="4:4" x14ac:dyDescent="0.35">
      <c r="D1793"/>
    </row>
    <row r="1794" spans="4:4" x14ac:dyDescent="0.35">
      <c r="D1794"/>
    </row>
    <row r="1795" spans="4:4" x14ac:dyDescent="0.35">
      <c r="D1795"/>
    </row>
    <row r="1796" spans="4:4" x14ac:dyDescent="0.35">
      <c r="D1796"/>
    </row>
    <row r="1797" spans="4:4" x14ac:dyDescent="0.35">
      <c r="D1797"/>
    </row>
    <row r="1798" spans="4:4" x14ac:dyDescent="0.35">
      <c r="D1798"/>
    </row>
    <row r="1799" spans="4:4" x14ac:dyDescent="0.35">
      <c r="D1799"/>
    </row>
    <row r="1800" spans="4:4" x14ac:dyDescent="0.35">
      <c r="D1800"/>
    </row>
    <row r="1801" spans="4:4" x14ac:dyDescent="0.35">
      <c r="D1801"/>
    </row>
    <row r="1802" spans="4:4" x14ac:dyDescent="0.35">
      <c r="D1802"/>
    </row>
    <row r="1803" spans="4:4" x14ac:dyDescent="0.35">
      <c r="D1803"/>
    </row>
    <row r="1804" spans="4:4" x14ac:dyDescent="0.35">
      <c r="D1804"/>
    </row>
    <row r="1805" spans="4:4" x14ac:dyDescent="0.35">
      <c r="D1805"/>
    </row>
    <row r="1806" spans="4:4" x14ac:dyDescent="0.35">
      <c r="D1806"/>
    </row>
    <row r="1807" spans="4:4" x14ac:dyDescent="0.35">
      <c r="D1807"/>
    </row>
    <row r="1808" spans="4:4" x14ac:dyDescent="0.35">
      <c r="D1808"/>
    </row>
    <row r="1809" spans="4:4" x14ac:dyDescent="0.35">
      <c r="D1809"/>
    </row>
    <row r="1810" spans="4:4" x14ac:dyDescent="0.35">
      <c r="D1810"/>
    </row>
    <row r="1811" spans="4:4" x14ac:dyDescent="0.35">
      <c r="D1811"/>
    </row>
    <row r="1812" spans="4:4" x14ac:dyDescent="0.35">
      <c r="D1812"/>
    </row>
    <row r="1813" spans="4:4" x14ac:dyDescent="0.35">
      <c r="D1813"/>
    </row>
    <row r="1814" spans="4:4" x14ac:dyDescent="0.35">
      <c r="D1814"/>
    </row>
    <row r="1815" spans="4:4" x14ac:dyDescent="0.35">
      <c r="D1815"/>
    </row>
    <row r="1816" spans="4:4" x14ac:dyDescent="0.35">
      <c r="D1816"/>
    </row>
    <row r="1817" spans="4:4" x14ac:dyDescent="0.35">
      <c r="D1817"/>
    </row>
    <row r="1818" spans="4:4" x14ac:dyDescent="0.35">
      <c r="D1818"/>
    </row>
    <row r="1819" spans="4:4" x14ac:dyDescent="0.35">
      <c r="D1819"/>
    </row>
    <row r="1820" spans="4:4" x14ac:dyDescent="0.35">
      <c r="D1820"/>
    </row>
    <row r="1821" spans="4:4" x14ac:dyDescent="0.35">
      <c r="D1821"/>
    </row>
    <row r="1822" spans="4:4" x14ac:dyDescent="0.35">
      <c r="D1822"/>
    </row>
    <row r="1823" spans="4:4" x14ac:dyDescent="0.35">
      <c r="D1823"/>
    </row>
    <row r="1824" spans="4:4" x14ac:dyDescent="0.35">
      <c r="D1824"/>
    </row>
    <row r="1825" spans="4:4" x14ac:dyDescent="0.35">
      <c r="D1825"/>
    </row>
    <row r="1826" spans="4:4" x14ac:dyDescent="0.35">
      <c r="D1826"/>
    </row>
    <row r="1827" spans="4:4" x14ac:dyDescent="0.35">
      <c r="D1827"/>
    </row>
    <row r="1828" spans="4:4" x14ac:dyDescent="0.35">
      <c r="D1828"/>
    </row>
    <row r="1829" spans="4:4" x14ac:dyDescent="0.35">
      <c r="D1829"/>
    </row>
    <row r="1830" spans="4:4" x14ac:dyDescent="0.35">
      <c r="D1830"/>
    </row>
    <row r="1831" spans="4:4" x14ac:dyDescent="0.35">
      <c r="D1831"/>
    </row>
    <row r="1832" spans="4:4" x14ac:dyDescent="0.35">
      <c r="D1832"/>
    </row>
    <row r="1833" spans="4:4" x14ac:dyDescent="0.35">
      <c r="D1833"/>
    </row>
    <row r="1834" spans="4:4" x14ac:dyDescent="0.35">
      <c r="D1834"/>
    </row>
    <row r="1835" spans="4:4" x14ac:dyDescent="0.35">
      <c r="D1835"/>
    </row>
    <row r="1836" spans="4:4" x14ac:dyDescent="0.35">
      <c r="D1836"/>
    </row>
    <row r="1837" spans="4:4" x14ac:dyDescent="0.35">
      <c r="D1837"/>
    </row>
    <row r="1838" spans="4:4" x14ac:dyDescent="0.35">
      <c r="D1838"/>
    </row>
    <row r="1839" spans="4:4" x14ac:dyDescent="0.35">
      <c r="D1839"/>
    </row>
    <row r="1840" spans="4:4" x14ac:dyDescent="0.35">
      <c r="D1840"/>
    </row>
    <row r="1841" spans="4:4" x14ac:dyDescent="0.35">
      <c r="D1841"/>
    </row>
    <row r="1842" spans="4:4" x14ac:dyDescent="0.35">
      <c r="D1842"/>
    </row>
    <row r="1843" spans="4:4" x14ac:dyDescent="0.35">
      <c r="D1843"/>
    </row>
    <row r="1844" spans="4:4" x14ac:dyDescent="0.35">
      <c r="D1844"/>
    </row>
    <row r="1845" spans="4:4" x14ac:dyDescent="0.35">
      <c r="D1845"/>
    </row>
    <row r="1846" spans="4:4" x14ac:dyDescent="0.35">
      <c r="D1846"/>
    </row>
    <row r="1847" spans="4:4" x14ac:dyDescent="0.35">
      <c r="D1847"/>
    </row>
    <row r="1848" spans="4:4" x14ac:dyDescent="0.35">
      <c r="D1848"/>
    </row>
    <row r="1849" spans="4:4" x14ac:dyDescent="0.35">
      <c r="D1849"/>
    </row>
    <row r="1850" spans="4:4" x14ac:dyDescent="0.35">
      <c r="D1850"/>
    </row>
    <row r="1851" spans="4:4" x14ac:dyDescent="0.35">
      <c r="D1851"/>
    </row>
    <row r="1852" spans="4:4" x14ac:dyDescent="0.35">
      <c r="D1852"/>
    </row>
    <row r="1853" spans="4:4" x14ac:dyDescent="0.35">
      <c r="D1853"/>
    </row>
    <row r="1854" spans="4:4" x14ac:dyDescent="0.35">
      <c r="D1854"/>
    </row>
    <row r="1855" spans="4:4" x14ac:dyDescent="0.35">
      <c r="D1855"/>
    </row>
    <row r="1856" spans="4:4" x14ac:dyDescent="0.35">
      <c r="D1856"/>
    </row>
    <row r="1857" spans="4:4" x14ac:dyDescent="0.35">
      <c r="D1857"/>
    </row>
    <row r="1858" spans="4:4" x14ac:dyDescent="0.35">
      <c r="D1858"/>
    </row>
    <row r="1859" spans="4:4" x14ac:dyDescent="0.35">
      <c r="D1859"/>
    </row>
    <row r="1860" spans="4:4" x14ac:dyDescent="0.35">
      <c r="D1860"/>
    </row>
    <row r="1861" spans="4:4" x14ac:dyDescent="0.35">
      <c r="D1861"/>
    </row>
    <row r="1862" spans="4:4" x14ac:dyDescent="0.35">
      <c r="D1862"/>
    </row>
    <row r="1863" spans="4:4" x14ac:dyDescent="0.35">
      <c r="D1863"/>
    </row>
    <row r="1864" spans="4:4" x14ac:dyDescent="0.35">
      <c r="D1864"/>
    </row>
    <row r="1865" spans="4:4" x14ac:dyDescent="0.35">
      <c r="D1865"/>
    </row>
    <row r="1866" spans="4:4" x14ac:dyDescent="0.35">
      <c r="D1866"/>
    </row>
    <row r="1867" spans="4:4" x14ac:dyDescent="0.35">
      <c r="D1867"/>
    </row>
    <row r="1868" spans="4:4" x14ac:dyDescent="0.35">
      <c r="D1868"/>
    </row>
    <row r="1869" spans="4:4" x14ac:dyDescent="0.35">
      <c r="D1869"/>
    </row>
    <row r="1870" spans="4:4" x14ac:dyDescent="0.35">
      <c r="D1870"/>
    </row>
    <row r="1871" spans="4:4" x14ac:dyDescent="0.35">
      <c r="D1871"/>
    </row>
    <row r="1872" spans="4:4" x14ac:dyDescent="0.35">
      <c r="D1872"/>
    </row>
    <row r="1873" spans="4:4" x14ac:dyDescent="0.35">
      <c r="D1873"/>
    </row>
    <row r="1874" spans="4:4" x14ac:dyDescent="0.35">
      <c r="D1874"/>
    </row>
    <row r="1875" spans="4:4" x14ac:dyDescent="0.35">
      <c r="D1875"/>
    </row>
    <row r="1876" spans="4:4" x14ac:dyDescent="0.35">
      <c r="D1876"/>
    </row>
    <row r="1877" spans="4:4" x14ac:dyDescent="0.35">
      <c r="D1877"/>
    </row>
    <row r="1878" spans="4:4" x14ac:dyDescent="0.35">
      <c r="D1878"/>
    </row>
    <row r="1879" spans="4:4" x14ac:dyDescent="0.35">
      <c r="D1879"/>
    </row>
    <row r="1880" spans="4:4" x14ac:dyDescent="0.35">
      <c r="D1880"/>
    </row>
    <row r="1881" spans="4:4" x14ac:dyDescent="0.35">
      <c r="D1881"/>
    </row>
    <row r="1882" spans="4:4" x14ac:dyDescent="0.35">
      <c r="D1882"/>
    </row>
    <row r="1883" spans="4:4" x14ac:dyDescent="0.35">
      <c r="D1883"/>
    </row>
    <row r="1884" spans="4:4" x14ac:dyDescent="0.35">
      <c r="D1884"/>
    </row>
    <row r="1885" spans="4:4" x14ac:dyDescent="0.35">
      <c r="D1885"/>
    </row>
    <row r="1886" spans="4:4" x14ac:dyDescent="0.35">
      <c r="D1886"/>
    </row>
    <row r="1887" spans="4:4" x14ac:dyDescent="0.35">
      <c r="D1887"/>
    </row>
    <row r="1888" spans="4:4" x14ac:dyDescent="0.35">
      <c r="D1888"/>
    </row>
    <row r="1889" spans="4:4" x14ac:dyDescent="0.35">
      <c r="D1889"/>
    </row>
    <row r="1890" spans="4:4" x14ac:dyDescent="0.35">
      <c r="D1890"/>
    </row>
    <row r="1891" spans="4:4" x14ac:dyDescent="0.35">
      <c r="D1891"/>
    </row>
    <row r="1892" spans="4:4" x14ac:dyDescent="0.35">
      <c r="D1892"/>
    </row>
    <row r="1893" spans="4:4" x14ac:dyDescent="0.35">
      <c r="D1893"/>
    </row>
    <row r="1894" spans="4:4" x14ac:dyDescent="0.35">
      <c r="D1894"/>
    </row>
    <row r="1895" spans="4:4" x14ac:dyDescent="0.35">
      <c r="D1895"/>
    </row>
    <row r="1896" spans="4:4" x14ac:dyDescent="0.35">
      <c r="D1896"/>
    </row>
    <row r="1897" spans="4:4" x14ac:dyDescent="0.35">
      <c r="D1897"/>
    </row>
    <row r="1898" spans="4:4" x14ac:dyDescent="0.35">
      <c r="D1898"/>
    </row>
    <row r="1899" spans="4:4" x14ac:dyDescent="0.35">
      <c r="D1899"/>
    </row>
    <row r="1900" spans="4:4" x14ac:dyDescent="0.35">
      <c r="D1900"/>
    </row>
    <row r="1901" spans="4:4" x14ac:dyDescent="0.35">
      <c r="D1901"/>
    </row>
    <row r="1902" spans="4:4" x14ac:dyDescent="0.35">
      <c r="D1902"/>
    </row>
    <row r="1903" spans="4:4" x14ac:dyDescent="0.35">
      <c r="D1903"/>
    </row>
    <row r="1904" spans="4:4" x14ac:dyDescent="0.35">
      <c r="D1904"/>
    </row>
    <row r="1905" spans="4:4" x14ac:dyDescent="0.35">
      <c r="D1905"/>
    </row>
    <row r="1906" spans="4:4" x14ac:dyDescent="0.35">
      <c r="D1906"/>
    </row>
    <row r="1907" spans="4:4" x14ac:dyDescent="0.35">
      <c r="D1907"/>
    </row>
    <row r="1908" spans="4:4" x14ac:dyDescent="0.35">
      <c r="D1908"/>
    </row>
    <row r="1909" spans="4:4" x14ac:dyDescent="0.35">
      <c r="D1909"/>
    </row>
    <row r="1910" spans="4:4" x14ac:dyDescent="0.35">
      <c r="D1910"/>
    </row>
    <row r="1911" spans="4:4" x14ac:dyDescent="0.35">
      <c r="D1911"/>
    </row>
    <row r="1912" spans="4:4" x14ac:dyDescent="0.35">
      <c r="D1912"/>
    </row>
    <row r="1913" spans="4:4" x14ac:dyDescent="0.35">
      <c r="D1913"/>
    </row>
    <row r="1914" spans="4:4" x14ac:dyDescent="0.35">
      <c r="D1914"/>
    </row>
    <row r="1915" spans="4:4" x14ac:dyDescent="0.35">
      <c r="D1915"/>
    </row>
    <row r="1916" spans="4:4" x14ac:dyDescent="0.35">
      <c r="D1916"/>
    </row>
    <row r="1917" spans="4:4" x14ac:dyDescent="0.35">
      <c r="D1917"/>
    </row>
    <row r="1918" spans="4:4" x14ac:dyDescent="0.35">
      <c r="D1918"/>
    </row>
    <row r="1919" spans="4:4" x14ac:dyDescent="0.35">
      <c r="D1919"/>
    </row>
    <row r="1920" spans="4:4" x14ac:dyDescent="0.35">
      <c r="D1920"/>
    </row>
    <row r="1921" spans="4:4" x14ac:dyDescent="0.35">
      <c r="D1921"/>
    </row>
    <row r="1922" spans="4:4" x14ac:dyDescent="0.35">
      <c r="D1922"/>
    </row>
    <row r="1923" spans="4:4" x14ac:dyDescent="0.35">
      <c r="D1923"/>
    </row>
    <row r="1924" spans="4:4" x14ac:dyDescent="0.35">
      <c r="D1924"/>
    </row>
    <row r="1925" spans="4:4" x14ac:dyDescent="0.35">
      <c r="D1925"/>
    </row>
    <row r="1926" spans="4:4" x14ac:dyDescent="0.35">
      <c r="D1926"/>
    </row>
    <row r="1927" spans="4:4" x14ac:dyDescent="0.35">
      <c r="D1927"/>
    </row>
    <row r="1928" spans="4:4" x14ac:dyDescent="0.35">
      <c r="D1928"/>
    </row>
    <row r="1929" spans="4:4" x14ac:dyDescent="0.35">
      <c r="D1929"/>
    </row>
    <row r="1930" spans="4:4" x14ac:dyDescent="0.35">
      <c r="D1930"/>
    </row>
    <row r="1931" spans="4:4" x14ac:dyDescent="0.35">
      <c r="D1931"/>
    </row>
    <row r="1932" spans="4:4" x14ac:dyDescent="0.35">
      <c r="D1932"/>
    </row>
    <row r="1933" spans="4:4" x14ac:dyDescent="0.35">
      <c r="D1933"/>
    </row>
    <row r="1934" spans="4:4" x14ac:dyDescent="0.35">
      <c r="D1934"/>
    </row>
    <row r="1935" spans="4:4" x14ac:dyDescent="0.35">
      <c r="D1935"/>
    </row>
    <row r="1936" spans="4:4" x14ac:dyDescent="0.35">
      <c r="D1936"/>
    </row>
    <row r="1937" spans="4:4" x14ac:dyDescent="0.35">
      <c r="D1937"/>
    </row>
    <row r="1938" spans="4:4" x14ac:dyDescent="0.35">
      <c r="D1938"/>
    </row>
    <row r="1939" spans="4:4" x14ac:dyDescent="0.35">
      <c r="D1939"/>
    </row>
    <row r="1940" spans="4:4" x14ac:dyDescent="0.35">
      <c r="D1940"/>
    </row>
    <row r="1941" spans="4:4" x14ac:dyDescent="0.35">
      <c r="D1941"/>
    </row>
    <row r="1942" spans="4:4" x14ac:dyDescent="0.35">
      <c r="D1942"/>
    </row>
    <row r="1943" spans="4:4" x14ac:dyDescent="0.35">
      <c r="D1943"/>
    </row>
    <row r="1944" spans="4:4" x14ac:dyDescent="0.35">
      <c r="D1944"/>
    </row>
    <row r="1945" spans="4:4" x14ac:dyDescent="0.35">
      <c r="D1945"/>
    </row>
    <row r="1946" spans="4:4" x14ac:dyDescent="0.35">
      <c r="D1946"/>
    </row>
    <row r="1947" spans="4:4" x14ac:dyDescent="0.35">
      <c r="D1947"/>
    </row>
    <row r="1948" spans="4:4" x14ac:dyDescent="0.35">
      <c r="D1948"/>
    </row>
    <row r="1949" spans="4:4" x14ac:dyDescent="0.35">
      <c r="D1949"/>
    </row>
    <row r="1950" spans="4:4" x14ac:dyDescent="0.35">
      <c r="D1950"/>
    </row>
    <row r="1951" spans="4:4" x14ac:dyDescent="0.35">
      <c r="D1951"/>
    </row>
    <row r="1952" spans="4:4" x14ac:dyDescent="0.35">
      <c r="D1952"/>
    </row>
    <row r="1953" spans="4:4" x14ac:dyDescent="0.35">
      <c r="D1953"/>
    </row>
    <row r="1954" spans="4:4" x14ac:dyDescent="0.35">
      <c r="D1954"/>
    </row>
    <row r="1955" spans="4:4" x14ac:dyDescent="0.35">
      <c r="D1955"/>
    </row>
    <row r="1956" spans="4:4" x14ac:dyDescent="0.35">
      <c r="D1956"/>
    </row>
    <row r="1957" spans="4:4" x14ac:dyDescent="0.35">
      <c r="D1957"/>
    </row>
    <row r="1958" spans="4:4" x14ac:dyDescent="0.35">
      <c r="D1958"/>
    </row>
    <row r="1959" spans="4:4" x14ac:dyDescent="0.35">
      <c r="D1959"/>
    </row>
    <row r="1960" spans="4:4" x14ac:dyDescent="0.35">
      <c r="D1960"/>
    </row>
    <row r="1961" spans="4:4" x14ac:dyDescent="0.35">
      <c r="D1961"/>
    </row>
    <row r="1962" spans="4:4" x14ac:dyDescent="0.35">
      <c r="D1962"/>
    </row>
    <row r="1963" spans="4:4" x14ac:dyDescent="0.35">
      <c r="D1963"/>
    </row>
    <row r="1964" spans="4:4" x14ac:dyDescent="0.35">
      <c r="D1964"/>
    </row>
    <row r="1965" spans="4:4" x14ac:dyDescent="0.35">
      <c r="D1965"/>
    </row>
    <row r="1966" spans="4:4" x14ac:dyDescent="0.35">
      <c r="D1966"/>
    </row>
    <row r="1967" spans="4:4" x14ac:dyDescent="0.35">
      <c r="D1967"/>
    </row>
    <row r="1968" spans="4:4" x14ac:dyDescent="0.35">
      <c r="D1968"/>
    </row>
    <row r="1969" spans="4:4" x14ac:dyDescent="0.35">
      <c r="D1969"/>
    </row>
    <row r="1970" spans="4:4" x14ac:dyDescent="0.35">
      <c r="D1970"/>
    </row>
    <row r="1971" spans="4:4" x14ac:dyDescent="0.35">
      <c r="D1971"/>
    </row>
    <row r="1972" spans="4:4" x14ac:dyDescent="0.35">
      <c r="D1972"/>
    </row>
    <row r="1973" spans="4:4" x14ac:dyDescent="0.35">
      <c r="D1973"/>
    </row>
    <row r="1974" spans="4:4" x14ac:dyDescent="0.35">
      <c r="D1974"/>
    </row>
    <row r="1975" spans="4:4" x14ac:dyDescent="0.35">
      <c r="D1975"/>
    </row>
    <row r="1976" spans="4:4" x14ac:dyDescent="0.35">
      <c r="D1976"/>
    </row>
    <row r="1977" spans="4:4" x14ac:dyDescent="0.35">
      <c r="D1977"/>
    </row>
    <row r="1978" spans="4:4" x14ac:dyDescent="0.35">
      <c r="D1978"/>
    </row>
    <row r="1979" spans="4:4" x14ac:dyDescent="0.35">
      <c r="D1979"/>
    </row>
    <row r="1980" spans="4:4" x14ac:dyDescent="0.35">
      <c r="D1980"/>
    </row>
    <row r="1981" spans="4:4" x14ac:dyDescent="0.35">
      <c r="D1981"/>
    </row>
    <row r="1982" spans="4:4" x14ac:dyDescent="0.35">
      <c r="D1982"/>
    </row>
    <row r="1983" spans="4:4" x14ac:dyDescent="0.35">
      <c r="D1983"/>
    </row>
    <row r="1984" spans="4:4" x14ac:dyDescent="0.35">
      <c r="D1984"/>
    </row>
    <row r="1985" spans="4:4" x14ac:dyDescent="0.35">
      <c r="D1985"/>
    </row>
    <row r="1986" spans="4:4" x14ac:dyDescent="0.35">
      <c r="D1986"/>
    </row>
    <row r="1987" spans="4:4" x14ac:dyDescent="0.35">
      <c r="D1987"/>
    </row>
    <row r="1988" spans="4:4" x14ac:dyDescent="0.35">
      <c r="D1988"/>
    </row>
    <row r="1989" spans="4:4" x14ac:dyDescent="0.35">
      <c r="D1989"/>
    </row>
    <row r="1990" spans="4:4" x14ac:dyDescent="0.35">
      <c r="D1990"/>
    </row>
    <row r="1991" spans="4:4" x14ac:dyDescent="0.35">
      <c r="D1991"/>
    </row>
    <row r="1992" spans="4:4" x14ac:dyDescent="0.35">
      <c r="D1992"/>
    </row>
    <row r="1993" spans="4:4" x14ac:dyDescent="0.35">
      <c r="D1993"/>
    </row>
    <row r="1994" spans="4:4" x14ac:dyDescent="0.35">
      <c r="D1994"/>
    </row>
    <row r="1995" spans="4:4" x14ac:dyDescent="0.35">
      <c r="D1995"/>
    </row>
    <row r="1996" spans="4:4" x14ac:dyDescent="0.35">
      <c r="D1996"/>
    </row>
    <row r="1997" spans="4:4" x14ac:dyDescent="0.35">
      <c r="D1997"/>
    </row>
    <row r="1998" spans="4:4" x14ac:dyDescent="0.35">
      <c r="D1998"/>
    </row>
    <row r="1999" spans="4:4" x14ac:dyDescent="0.35">
      <c r="D1999"/>
    </row>
    <row r="2000" spans="4:4" x14ac:dyDescent="0.35">
      <c r="D2000"/>
    </row>
    <row r="2001" spans="4:4" x14ac:dyDescent="0.35">
      <c r="D2001"/>
    </row>
    <row r="2002" spans="4:4" x14ac:dyDescent="0.35">
      <c r="D2002"/>
    </row>
    <row r="2003" spans="4:4" x14ac:dyDescent="0.35">
      <c r="D2003"/>
    </row>
    <row r="2004" spans="4:4" x14ac:dyDescent="0.35">
      <c r="D2004"/>
    </row>
    <row r="2005" spans="4:4" x14ac:dyDescent="0.35">
      <c r="D2005"/>
    </row>
    <row r="2006" spans="4:4" x14ac:dyDescent="0.35">
      <c r="D2006"/>
    </row>
    <row r="2007" spans="4:4" x14ac:dyDescent="0.35">
      <c r="D2007"/>
    </row>
    <row r="2008" spans="4:4" x14ac:dyDescent="0.35">
      <c r="D2008"/>
    </row>
    <row r="2009" spans="4:4" x14ac:dyDescent="0.35">
      <c r="D2009"/>
    </row>
    <row r="2010" spans="4:4" x14ac:dyDescent="0.35">
      <c r="D2010"/>
    </row>
    <row r="2011" spans="4:4" x14ac:dyDescent="0.35">
      <c r="D2011"/>
    </row>
    <row r="2012" spans="4:4" x14ac:dyDescent="0.35">
      <c r="D2012"/>
    </row>
    <row r="2013" spans="4:4" x14ac:dyDescent="0.35">
      <c r="D2013"/>
    </row>
    <row r="2014" spans="4:4" x14ac:dyDescent="0.35">
      <c r="D2014"/>
    </row>
    <row r="2015" spans="4:4" x14ac:dyDescent="0.35">
      <c r="D2015"/>
    </row>
    <row r="2016" spans="4:4" x14ac:dyDescent="0.35">
      <c r="D2016"/>
    </row>
    <row r="2017" spans="4:4" x14ac:dyDescent="0.35">
      <c r="D2017"/>
    </row>
    <row r="2018" spans="4:4" x14ac:dyDescent="0.35">
      <c r="D2018"/>
    </row>
    <row r="2019" spans="4:4" x14ac:dyDescent="0.35">
      <c r="D2019"/>
    </row>
    <row r="2020" spans="4:4" x14ac:dyDescent="0.35">
      <c r="D2020"/>
    </row>
    <row r="2021" spans="4:4" x14ac:dyDescent="0.35">
      <c r="D2021"/>
    </row>
    <row r="2022" spans="4:4" x14ac:dyDescent="0.35">
      <c r="D2022"/>
    </row>
    <row r="2023" spans="4:4" x14ac:dyDescent="0.35">
      <c r="D2023"/>
    </row>
    <row r="2024" spans="4:4" x14ac:dyDescent="0.35">
      <c r="D2024"/>
    </row>
    <row r="2025" spans="4:4" x14ac:dyDescent="0.35">
      <c r="D2025"/>
    </row>
    <row r="2026" spans="4:4" x14ac:dyDescent="0.35">
      <c r="D2026"/>
    </row>
    <row r="2027" spans="4:4" x14ac:dyDescent="0.35">
      <c r="D2027"/>
    </row>
    <row r="2028" spans="4:4" x14ac:dyDescent="0.35">
      <c r="D2028"/>
    </row>
    <row r="2029" spans="4:4" x14ac:dyDescent="0.35">
      <c r="D2029"/>
    </row>
    <row r="2030" spans="4:4" x14ac:dyDescent="0.35">
      <c r="D2030"/>
    </row>
    <row r="2031" spans="4:4" x14ac:dyDescent="0.35">
      <c r="D2031"/>
    </row>
    <row r="2032" spans="4:4" x14ac:dyDescent="0.35">
      <c r="D2032"/>
    </row>
    <row r="2033" spans="4:4" x14ac:dyDescent="0.35">
      <c r="D2033"/>
    </row>
    <row r="2034" spans="4:4" x14ac:dyDescent="0.35">
      <c r="D2034"/>
    </row>
    <row r="2035" spans="4:4" x14ac:dyDescent="0.35">
      <c r="D2035"/>
    </row>
    <row r="2036" spans="4:4" x14ac:dyDescent="0.35">
      <c r="D2036"/>
    </row>
    <row r="2037" spans="4:4" x14ac:dyDescent="0.35">
      <c r="D2037"/>
    </row>
    <row r="2038" spans="4:4" x14ac:dyDescent="0.35">
      <c r="D2038"/>
    </row>
    <row r="2039" spans="4:4" x14ac:dyDescent="0.35">
      <c r="D2039"/>
    </row>
    <row r="2040" spans="4:4" x14ac:dyDescent="0.35">
      <c r="D2040"/>
    </row>
    <row r="2041" spans="4:4" x14ac:dyDescent="0.35">
      <c r="D2041"/>
    </row>
    <row r="2042" spans="4:4" x14ac:dyDescent="0.35">
      <c r="D2042"/>
    </row>
    <row r="2043" spans="4:4" x14ac:dyDescent="0.35">
      <c r="D2043"/>
    </row>
    <row r="2044" spans="4:4" x14ac:dyDescent="0.35">
      <c r="D2044"/>
    </row>
    <row r="2045" spans="4:4" x14ac:dyDescent="0.35">
      <c r="D2045"/>
    </row>
    <row r="2046" spans="4:4" x14ac:dyDescent="0.35">
      <c r="D2046"/>
    </row>
    <row r="2047" spans="4:4" x14ac:dyDescent="0.35">
      <c r="D2047"/>
    </row>
    <row r="2048" spans="4:4" x14ac:dyDescent="0.35">
      <c r="D2048"/>
    </row>
    <row r="2049" spans="4:4" x14ac:dyDescent="0.35">
      <c r="D2049"/>
    </row>
    <row r="2050" spans="4:4" x14ac:dyDescent="0.35">
      <c r="D2050"/>
    </row>
    <row r="2051" spans="4:4" x14ac:dyDescent="0.35">
      <c r="D2051"/>
    </row>
    <row r="2052" spans="4:4" x14ac:dyDescent="0.35">
      <c r="D2052"/>
    </row>
    <row r="2053" spans="4:4" x14ac:dyDescent="0.35">
      <c r="D2053"/>
    </row>
    <row r="2054" spans="4:4" x14ac:dyDescent="0.35">
      <c r="D2054"/>
    </row>
    <row r="2055" spans="4:4" x14ac:dyDescent="0.35">
      <c r="D2055"/>
    </row>
    <row r="2056" spans="4:4" x14ac:dyDescent="0.35">
      <c r="D2056"/>
    </row>
    <row r="2057" spans="4:4" x14ac:dyDescent="0.35">
      <c r="D2057"/>
    </row>
    <row r="2058" spans="4:4" x14ac:dyDescent="0.35">
      <c r="D2058"/>
    </row>
    <row r="2059" spans="4:4" x14ac:dyDescent="0.35">
      <c r="D2059"/>
    </row>
    <row r="2060" spans="4:4" x14ac:dyDescent="0.35">
      <c r="D2060"/>
    </row>
    <row r="2061" spans="4:4" x14ac:dyDescent="0.35">
      <c r="D2061"/>
    </row>
    <row r="2062" spans="4:4" x14ac:dyDescent="0.35">
      <c r="D2062"/>
    </row>
    <row r="2063" spans="4:4" x14ac:dyDescent="0.35">
      <c r="D2063"/>
    </row>
    <row r="2064" spans="4:4" x14ac:dyDescent="0.35">
      <c r="D2064"/>
    </row>
    <row r="2065" spans="4:4" x14ac:dyDescent="0.35">
      <c r="D2065"/>
    </row>
    <row r="2066" spans="4:4" x14ac:dyDescent="0.35">
      <c r="D2066"/>
    </row>
    <row r="2067" spans="4:4" x14ac:dyDescent="0.35">
      <c r="D2067"/>
    </row>
    <row r="2068" spans="4:4" x14ac:dyDescent="0.35">
      <c r="D2068"/>
    </row>
    <row r="2069" spans="4:4" x14ac:dyDescent="0.35">
      <c r="D2069"/>
    </row>
    <row r="2070" spans="4:4" x14ac:dyDescent="0.35">
      <c r="D2070"/>
    </row>
    <row r="2071" spans="4:4" x14ac:dyDescent="0.35">
      <c r="D2071"/>
    </row>
    <row r="2072" spans="4:4" x14ac:dyDescent="0.35">
      <c r="D2072"/>
    </row>
    <row r="2073" spans="4:4" x14ac:dyDescent="0.35">
      <c r="D2073"/>
    </row>
    <row r="2074" spans="4:4" x14ac:dyDescent="0.35">
      <c r="D2074"/>
    </row>
    <row r="2075" spans="4:4" x14ac:dyDescent="0.35">
      <c r="D2075"/>
    </row>
    <row r="2076" spans="4:4" x14ac:dyDescent="0.35">
      <c r="D2076"/>
    </row>
    <row r="2077" spans="4:4" x14ac:dyDescent="0.35">
      <c r="D2077"/>
    </row>
    <row r="2078" spans="4:4" x14ac:dyDescent="0.35">
      <c r="D2078"/>
    </row>
    <row r="2079" spans="4:4" x14ac:dyDescent="0.35">
      <c r="D2079"/>
    </row>
    <row r="2080" spans="4:4" x14ac:dyDescent="0.35">
      <c r="D2080"/>
    </row>
    <row r="2081" spans="4:4" x14ac:dyDescent="0.35">
      <c r="D2081"/>
    </row>
    <row r="2082" spans="4:4" x14ac:dyDescent="0.35">
      <c r="D2082"/>
    </row>
    <row r="2083" spans="4:4" x14ac:dyDescent="0.35">
      <c r="D2083"/>
    </row>
    <row r="2084" spans="4:4" x14ac:dyDescent="0.35">
      <c r="D2084"/>
    </row>
    <row r="2085" spans="4:4" x14ac:dyDescent="0.35">
      <c r="D2085"/>
    </row>
    <row r="2086" spans="4:4" x14ac:dyDescent="0.35">
      <c r="D2086"/>
    </row>
    <row r="2087" spans="4:4" x14ac:dyDescent="0.35">
      <c r="D2087"/>
    </row>
    <row r="2088" spans="4:4" x14ac:dyDescent="0.35">
      <c r="D2088"/>
    </row>
    <row r="2089" spans="4:4" x14ac:dyDescent="0.35">
      <c r="D2089"/>
    </row>
    <row r="2090" spans="4:4" x14ac:dyDescent="0.35">
      <c r="D2090"/>
    </row>
    <row r="2091" spans="4:4" x14ac:dyDescent="0.35">
      <c r="D2091"/>
    </row>
    <row r="2092" spans="4:4" x14ac:dyDescent="0.35">
      <c r="D2092"/>
    </row>
    <row r="2093" spans="4:4" x14ac:dyDescent="0.35">
      <c r="D2093"/>
    </row>
    <row r="2094" spans="4:4" x14ac:dyDescent="0.35">
      <c r="D2094"/>
    </row>
    <row r="2095" spans="4:4" x14ac:dyDescent="0.35">
      <c r="D2095"/>
    </row>
    <row r="2096" spans="4:4" x14ac:dyDescent="0.35">
      <c r="D2096"/>
    </row>
    <row r="2097" spans="4:4" x14ac:dyDescent="0.35">
      <c r="D2097"/>
    </row>
    <row r="2098" spans="4:4" x14ac:dyDescent="0.35">
      <c r="D2098"/>
    </row>
    <row r="2099" spans="4:4" x14ac:dyDescent="0.35">
      <c r="D2099"/>
    </row>
    <row r="2100" spans="4:4" x14ac:dyDescent="0.35">
      <c r="D2100"/>
    </row>
    <row r="2101" spans="4:4" x14ac:dyDescent="0.35">
      <c r="D2101"/>
    </row>
    <row r="2102" spans="4:4" x14ac:dyDescent="0.35">
      <c r="D2102"/>
    </row>
    <row r="2103" spans="4:4" x14ac:dyDescent="0.35">
      <c r="D2103"/>
    </row>
    <row r="2104" spans="4:4" x14ac:dyDescent="0.35">
      <c r="D2104"/>
    </row>
    <row r="2105" spans="4:4" x14ac:dyDescent="0.35">
      <c r="D2105"/>
    </row>
    <row r="2106" spans="4:4" x14ac:dyDescent="0.35">
      <c r="D2106"/>
    </row>
    <row r="2107" spans="4:4" x14ac:dyDescent="0.35">
      <c r="D2107"/>
    </row>
    <row r="2108" spans="4:4" x14ac:dyDescent="0.35">
      <c r="D2108"/>
    </row>
    <row r="2109" spans="4:4" x14ac:dyDescent="0.35">
      <c r="D2109"/>
    </row>
    <row r="2110" spans="4:4" x14ac:dyDescent="0.35">
      <c r="D2110"/>
    </row>
    <row r="2111" spans="4:4" x14ac:dyDescent="0.35">
      <c r="D2111"/>
    </row>
    <row r="2112" spans="4:4" x14ac:dyDescent="0.35">
      <c r="D2112"/>
    </row>
    <row r="2113" spans="4:4" x14ac:dyDescent="0.35">
      <c r="D2113"/>
    </row>
    <row r="2114" spans="4:4" x14ac:dyDescent="0.35">
      <c r="D2114"/>
    </row>
    <row r="2115" spans="4:4" x14ac:dyDescent="0.35">
      <c r="D2115"/>
    </row>
    <row r="2116" spans="4:4" x14ac:dyDescent="0.35">
      <c r="D2116"/>
    </row>
    <row r="2117" spans="4:4" x14ac:dyDescent="0.35">
      <c r="D2117"/>
    </row>
    <row r="2118" spans="4:4" x14ac:dyDescent="0.35">
      <c r="D2118"/>
    </row>
    <row r="2119" spans="4:4" x14ac:dyDescent="0.35">
      <c r="D2119"/>
    </row>
    <row r="2120" spans="4:4" x14ac:dyDescent="0.35">
      <c r="D2120"/>
    </row>
    <row r="2121" spans="4:4" x14ac:dyDescent="0.35">
      <c r="D2121"/>
    </row>
    <row r="2122" spans="4:4" x14ac:dyDescent="0.35">
      <c r="D2122"/>
    </row>
    <row r="2123" spans="4:4" x14ac:dyDescent="0.35">
      <c r="D2123"/>
    </row>
    <row r="2124" spans="4:4" x14ac:dyDescent="0.35">
      <c r="D2124"/>
    </row>
    <row r="2125" spans="4:4" x14ac:dyDescent="0.35">
      <c r="D2125"/>
    </row>
    <row r="2126" spans="4:4" x14ac:dyDescent="0.35">
      <c r="D2126"/>
    </row>
    <row r="2127" spans="4:4" x14ac:dyDescent="0.35">
      <c r="D2127"/>
    </row>
    <row r="2128" spans="4:4" x14ac:dyDescent="0.35">
      <c r="D2128"/>
    </row>
    <row r="2129" spans="4:4" x14ac:dyDescent="0.35">
      <c r="D2129"/>
    </row>
    <row r="2130" spans="4:4" x14ac:dyDescent="0.35">
      <c r="D2130"/>
    </row>
    <row r="2131" spans="4:4" x14ac:dyDescent="0.35">
      <c r="D2131"/>
    </row>
    <row r="2132" spans="4:4" x14ac:dyDescent="0.35">
      <c r="D2132"/>
    </row>
    <row r="2133" spans="4:4" x14ac:dyDescent="0.35">
      <c r="D2133"/>
    </row>
    <row r="2134" spans="4:4" x14ac:dyDescent="0.35">
      <c r="D2134"/>
    </row>
    <row r="2135" spans="4:4" x14ac:dyDescent="0.35">
      <c r="D2135"/>
    </row>
    <row r="2136" spans="4:4" x14ac:dyDescent="0.35">
      <c r="D2136"/>
    </row>
    <row r="2137" spans="4:4" x14ac:dyDescent="0.35">
      <c r="D2137"/>
    </row>
    <row r="2138" spans="4:4" x14ac:dyDescent="0.35">
      <c r="D2138"/>
    </row>
    <row r="2139" spans="4:4" x14ac:dyDescent="0.35">
      <c r="D2139"/>
    </row>
    <row r="2140" spans="4:4" x14ac:dyDescent="0.35">
      <c r="D2140"/>
    </row>
    <row r="2141" spans="4:4" x14ac:dyDescent="0.35">
      <c r="D2141"/>
    </row>
    <row r="2142" spans="4:4" x14ac:dyDescent="0.35">
      <c r="D2142"/>
    </row>
    <row r="2143" spans="4:4" x14ac:dyDescent="0.35">
      <c r="D2143"/>
    </row>
    <row r="2144" spans="4:4" x14ac:dyDescent="0.35">
      <c r="D2144"/>
    </row>
    <row r="2145" spans="4:4" x14ac:dyDescent="0.35">
      <c r="D2145"/>
    </row>
    <row r="2146" spans="4:4" x14ac:dyDescent="0.35">
      <c r="D2146"/>
    </row>
    <row r="2147" spans="4:4" x14ac:dyDescent="0.35">
      <c r="D2147"/>
    </row>
    <row r="2148" spans="4:4" x14ac:dyDescent="0.35">
      <c r="D2148"/>
    </row>
    <row r="2149" spans="4:4" x14ac:dyDescent="0.35">
      <c r="D2149"/>
    </row>
    <row r="2150" spans="4:4" x14ac:dyDescent="0.35">
      <c r="D2150"/>
    </row>
    <row r="2151" spans="4:4" x14ac:dyDescent="0.35">
      <c r="D2151"/>
    </row>
    <row r="2152" spans="4:4" x14ac:dyDescent="0.35">
      <c r="D2152"/>
    </row>
    <row r="2153" spans="4:4" x14ac:dyDescent="0.35">
      <c r="D2153"/>
    </row>
    <row r="2154" spans="4:4" x14ac:dyDescent="0.35">
      <c r="D2154"/>
    </row>
    <row r="2155" spans="4:4" x14ac:dyDescent="0.35">
      <c r="D2155"/>
    </row>
    <row r="2156" spans="4:4" x14ac:dyDescent="0.35">
      <c r="D2156"/>
    </row>
    <row r="2157" spans="4:4" x14ac:dyDescent="0.35">
      <c r="D2157"/>
    </row>
    <row r="2158" spans="4:4" x14ac:dyDescent="0.35">
      <c r="D2158"/>
    </row>
    <row r="2159" spans="4:4" x14ac:dyDescent="0.35">
      <c r="D2159"/>
    </row>
    <row r="2160" spans="4:4" x14ac:dyDescent="0.35">
      <c r="D2160"/>
    </row>
    <row r="2161" spans="4:4" x14ac:dyDescent="0.35">
      <c r="D2161"/>
    </row>
    <row r="2162" spans="4:4" x14ac:dyDescent="0.35">
      <c r="D2162"/>
    </row>
    <row r="2163" spans="4:4" x14ac:dyDescent="0.35">
      <c r="D2163"/>
    </row>
    <row r="2164" spans="4:4" x14ac:dyDescent="0.35">
      <c r="D2164"/>
    </row>
    <row r="2165" spans="4:4" x14ac:dyDescent="0.35">
      <c r="D2165"/>
    </row>
    <row r="2166" spans="4:4" x14ac:dyDescent="0.35">
      <c r="D2166"/>
    </row>
    <row r="2167" spans="4:4" x14ac:dyDescent="0.35">
      <c r="D2167"/>
    </row>
    <row r="2168" spans="4:4" x14ac:dyDescent="0.35">
      <c r="D2168"/>
    </row>
    <row r="2169" spans="4:4" x14ac:dyDescent="0.35">
      <c r="D2169"/>
    </row>
    <row r="2170" spans="4:4" x14ac:dyDescent="0.35">
      <c r="D2170"/>
    </row>
    <row r="2171" spans="4:4" x14ac:dyDescent="0.35">
      <c r="D2171"/>
    </row>
    <row r="2172" spans="4:4" x14ac:dyDescent="0.35">
      <c r="D2172"/>
    </row>
    <row r="2173" spans="4:4" x14ac:dyDescent="0.35">
      <c r="D2173"/>
    </row>
    <row r="2174" spans="4:4" x14ac:dyDescent="0.35">
      <c r="D2174"/>
    </row>
    <row r="2175" spans="4:4" x14ac:dyDescent="0.35">
      <c r="D2175"/>
    </row>
    <row r="2176" spans="4:4" x14ac:dyDescent="0.35">
      <c r="D2176"/>
    </row>
    <row r="2177" spans="4:4" x14ac:dyDescent="0.35">
      <c r="D2177"/>
    </row>
    <row r="2178" spans="4:4" x14ac:dyDescent="0.35">
      <c r="D2178"/>
    </row>
    <row r="2179" spans="4:4" x14ac:dyDescent="0.35">
      <c r="D2179"/>
    </row>
    <row r="2180" spans="4:4" x14ac:dyDescent="0.35">
      <c r="D2180"/>
    </row>
    <row r="2181" spans="4:4" x14ac:dyDescent="0.35">
      <c r="D2181"/>
    </row>
    <row r="2182" spans="4:4" x14ac:dyDescent="0.35">
      <c r="D2182"/>
    </row>
    <row r="2183" spans="4:4" x14ac:dyDescent="0.35">
      <c r="D2183"/>
    </row>
    <row r="2184" spans="4:4" x14ac:dyDescent="0.35">
      <c r="D2184"/>
    </row>
    <row r="2185" spans="4:4" x14ac:dyDescent="0.35">
      <c r="D2185"/>
    </row>
    <row r="2186" spans="4:4" x14ac:dyDescent="0.35">
      <c r="D2186"/>
    </row>
    <row r="2187" spans="4:4" x14ac:dyDescent="0.35">
      <c r="D2187"/>
    </row>
    <row r="2188" spans="4:4" x14ac:dyDescent="0.35">
      <c r="D2188"/>
    </row>
    <row r="2189" spans="4:4" x14ac:dyDescent="0.35">
      <c r="D2189"/>
    </row>
    <row r="2190" spans="4:4" x14ac:dyDescent="0.35">
      <c r="D2190"/>
    </row>
    <row r="2191" spans="4:4" x14ac:dyDescent="0.35">
      <c r="D2191"/>
    </row>
    <row r="2192" spans="4:4" x14ac:dyDescent="0.35">
      <c r="D2192"/>
    </row>
    <row r="2193" spans="4:4" x14ac:dyDescent="0.35">
      <c r="D2193"/>
    </row>
    <row r="2194" spans="4:4" x14ac:dyDescent="0.35">
      <c r="D2194"/>
    </row>
    <row r="2195" spans="4:4" x14ac:dyDescent="0.35">
      <c r="D2195"/>
    </row>
    <row r="2196" spans="4:4" x14ac:dyDescent="0.35">
      <c r="D2196"/>
    </row>
    <row r="2197" spans="4:4" x14ac:dyDescent="0.35">
      <c r="D2197"/>
    </row>
    <row r="2198" spans="4:4" x14ac:dyDescent="0.35">
      <c r="D2198"/>
    </row>
    <row r="2199" spans="4:4" x14ac:dyDescent="0.35">
      <c r="D2199"/>
    </row>
    <row r="2200" spans="4:4" x14ac:dyDescent="0.35">
      <c r="D2200"/>
    </row>
    <row r="2201" spans="4:4" x14ac:dyDescent="0.35">
      <c r="D2201"/>
    </row>
    <row r="2202" spans="4:4" x14ac:dyDescent="0.35">
      <c r="D2202"/>
    </row>
    <row r="2203" spans="4:4" x14ac:dyDescent="0.35">
      <c r="D2203"/>
    </row>
    <row r="2204" spans="4:4" x14ac:dyDescent="0.35">
      <c r="D2204"/>
    </row>
    <row r="2205" spans="4:4" x14ac:dyDescent="0.35">
      <c r="D2205"/>
    </row>
    <row r="2206" spans="4:4" x14ac:dyDescent="0.35">
      <c r="D2206"/>
    </row>
    <row r="2207" spans="4:4" x14ac:dyDescent="0.35">
      <c r="D2207"/>
    </row>
    <row r="2208" spans="4:4" x14ac:dyDescent="0.35">
      <c r="D2208"/>
    </row>
    <row r="2209" spans="4:4" x14ac:dyDescent="0.35">
      <c r="D2209"/>
    </row>
    <row r="2210" spans="4:4" x14ac:dyDescent="0.35">
      <c r="D2210"/>
    </row>
    <row r="2211" spans="4:4" x14ac:dyDescent="0.35">
      <c r="D2211"/>
    </row>
    <row r="2212" spans="4:4" x14ac:dyDescent="0.35">
      <c r="D2212"/>
    </row>
    <row r="2213" spans="4:4" x14ac:dyDescent="0.35">
      <c r="D2213"/>
    </row>
    <row r="2214" spans="4:4" x14ac:dyDescent="0.35">
      <c r="D2214"/>
    </row>
    <row r="2215" spans="4:4" x14ac:dyDescent="0.35">
      <c r="D2215"/>
    </row>
    <row r="2216" spans="4:4" x14ac:dyDescent="0.35">
      <c r="D2216"/>
    </row>
    <row r="2217" spans="4:4" x14ac:dyDescent="0.35">
      <c r="D2217"/>
    </row>
    <row r="2218" spans="4:4" x14ac:dyDescent="0.35">
      <c r="D2218"/>
    </row>
    <row r="2219" spans="4:4" x14ac:dyDescent="0.35">
      <c r="D2219"/>
    </row>
    <row r="2220" spans="4:4" x14ac:dyDescent="0.35">
      <c r="D2220"/>
    </row>
    <row r="2221" spans="4:4" x14ac:dyDescent="0.35">
      <c r="D2221"/>
    </row>
    <row r="2222" spans="4:4" x14ac:dyDescent="0.35">
      <c r="D2222"/>
    </row>
    <row r="2223" spans="4:4" x14ac:dyDescent="0.35">
      <c r="D2223"/>
    </row>
    <row r="2224" spans="4:4" x14ac:dyDescent="0.35">
      <c r="D2224"/>
    </row>
    <row r="2225" spans="4:4" x14ac:dyDescent="0.35">
      <c r="D2225"/>
    </row>
    <row r="2226" spans="4:4" x14ac:dyDescent="0.35">
      <c r="D2226"/>
    </row>
    <row r="2227" spans="4:4" x14ac:dyDescent="0.35">
      <c r="D2227"/>
    </row>
    <row r="2228" spans="4:4" x14ac:dyDescent="0.35">
      <c r="D2228"/>
    </row>
    <row r="2229" spans="4:4" x14ac:dyDescent="0.35">
      <c r="D2229"/>
    </row>
    <row r="2230" spans="4:4" x14ac:dyDescent="0.35">
      <c r="D2230"/>
    </row>
    <row r="2231" spans="4:4" x14ac:dyDescent="0.35">
      <c r="D2231"/>
    </row>
    <row r="2232" spans="4:4" x14ac:dyDescent="0.35">
      <c r="D2232"/>
    </row>
    <row r="2233" spans="4:4" x14ac:dyDescent="0.35">
      <c r="D2233"/>
    </row>
    <row r="2234" spans="4:4" x14ac:dyDescent="0.35">
      <c r="D2234"/>
    </row>
    <row r="2235" spans="4:4" x14ac:dyDescent="0.35">
      <c r="D2235"/>
    </row>
    <row r="2236" spans="4:4" x14ac:dyDescent="0.35">
      <c r="D2236"/>
    </row>
    <row r="2237" spans="4:4" x14ac:dyDescent="0.35">
      <c r="D2237"/>
    </row>
    <row r="2238" spans="4:4" x14ac:dyDescent="0.35">
      <c r="D2238"/>
    </row>
    <row r="2239" spans="4:4" x14ac:dyDescent="0.35">
      <c r="D2239"/>
    </row>
    <row r="2240" spans="4:4" x14ac:dyDescent="0.35">
      <c r="D2240"/>
    </row>
    <row r="2241" spans="4:4" x14ac:dyDescent="0.35">
      <c r="D2241"/>
    </row>
    <row r="2242" spans="4:4" x14ac:dyDescent="0.35">
      <c r="D2242"/>
    </row>
    <row r="2243" spans="4:4" x14ac:dyDescent="0.35">
      <c r="D2243"/>
    </row>
    <row r="2244" spans="4:4" x14ac:dyDescent="0.35">
      <c r="D2244"/>
    </row>
    <row r="2245" spans="4:4" x14ac:dyDescent="0.35">
      <c r="D2245"/>
    </row>
    <row r="2246" spans="4:4" x14ac:dyDescent="0.35">
      <c r="D2246"/>
    </row>
    <row r="2247" spans="4:4" x14ac:dyDescent="0.35">
      <c r="D2247"/>
    </row>
    <row r="2248" spans="4:4" x14ac:dyDescent="0.35">
      <c r="D2248"/>
    </row>
    <row r="2249" spans="4:4" x14ac:dyDescent="0.35">
      <c r="D2249"/>
    </row>
    <row r="2250" spans="4:4" x14ac:dyDescent="0.35">
      <c r="D2250"/>
    </row>
    <row r="2251" spans="4:4" x14ac:dyDescent="0.35">
      <c r="D2251"/>
    </row>
    <row r="2252" spans="4:4" x14ac:dyDescent="0.35">
      <c r="D2252"/>
    </row>
    <row r="2253" spans="4:4" x14ac:dyDescent="0.35">
      <c r="D2253"/>
    </row>
    <row r="2254" spans="4:4" x14ac:dyDescent="0.35">
      <c r="D2254"/>
    </row>
    <row r="2255" spans="4:4" x14ac:dyDescent="0.35">
      <c r="D2255"/>
    </row>
    <row r="2256" spans="4:4" x14ac:dyDescent="0.35">
      <c r="D2256"/>
    </row>
    <row r="2257" spans="4:4" x14ac:dyDescent="0.35">
      <c r="D2257"/>
    </row>
    <row r="2258" spans="4:4" x14ac:dyDescent="0.35">
      <c r="D2258"/>
    </row>
    <row r="2259" spans="4:4" x14ac:dyDescent="0.35">
      <c r="D2259"/>
    </row>
    <row r="2260" spans="4:4" x14ac:dyDescent="0.35">
      <c r="D2260"/>
    </row>
    <row r="2261" spans="4:4" x14ac:dyDescent="0.35">
      <c r="D2261"/>
    </row>
    <row r="2262" spans="4:4" x14ac:dyDescent="0.35">
      <c r="D2262"/>
    </row>
    <row r="2263" spans="4:4" x14ac:dyDescent="0.35">
      <c r="D2263"/>
    </row>
    <row r="2264" spans="4:4" x14ac:dyDescent="0.35">
      <c r="D2264"/>
    </row>
    <row r="2265" spans="4:4" x14ac:dyDescent="0.35">
      <c r="D2265"/>
    </row>
    <row r="2266" spans="4:4" x14ac:dyDescent="0.35">
      <c r="D2266"/>
    </row>
    <row r="2267" spans="4:4" x14ac:dyDescent="0.35">
      <c r="D2267"/>
    </row>
    <row r="2268" spans="4:4" x14ac:dyDescent="0.35">
      <c r="D2268"/>
    </row>
    <row r="2269" spans="4:4" x14ac:dyDescent="0.35">
      <c r="D2269"/>
    </row>
    <row r="2270" spans="4:4" x14ac:dyDescent="0.35">
      <c r="D2270"/>
    </row>
    <row r="2271" spans="4:4" x14ac:dyDescent="0.35">
      <c r="D2271"/>
    </row>
    <row r="2272" spans="4:4" x14ac:dyDescent="0.35">
      <c r="D2272"/>
    </row>
    <row r="2273" spans="4:4" x14ac:dyDescent="0.35">
      <c r="D2273"/>
    </row>
    <row r="2274" spans="4:4" x14ac:dyDescent="0.35">
      <c r="D2274"/>
    </row>
    <row r="2275" spans="4:4" x14ac:dyDescent="0.35">
      <c r="D2275"/>
    </row>
    <row r="2276" spans="4:4" x14ac:dyDescent="0.35">
      <c r="D2276"/>
    </row>
    <row r="2277" spans="4:4" x14ac:dyDescent="0.35">
      <c r="D2277"/>
    </row>
    <row r="2278" spans="4:4" x14ac:dyDescent="0.35">
      <c r="D2278"/>
    </row>
    <row r="2279" spans="4:4" x14ac:dyDescent="0.35">
      <c r="D2279"/>
    </row>
    <row r="2280" spans="4:4" x14ac:dyDescent="0.35">
      <c r="D2280"/>
    </row>
    <row r="2281" spans="4:4" x14ac:dyDescent="0.35">
      <c r="D2281"/>
    </row>
    <row r="2282" spans="4:4" x14ac:dyDescent="0.35">
      <c r="D2282"/>
    </row>
    <row r="2283" spans="4:4" x14ac:dyDescent="0.35">
      <c r="D2283"/>
    </row>
    <row r="2284" spans="4:4" x14ac:dyDescent="0.35">
      <c r="D2284"/>
    </row>
    <row r="2285" spans="4:4" x14ac:dyDescent="0.35">
      <c r="D2285"/>
    </row>
    <row r="2286" spans="4:4" x14ac:dyDescent="0.35">
      <c r="D2286"/>
    </row>
    <row r="2287" spans="4:4" x14ac:dyDescent="0.35">
      <c r="D2287"/>
    </row>
    <row r="2288" spans="4:4" x14ac:dyDescent="0.35">
      <c r="D2288"/>
    </row>
    <row r="2289" spans="4:4" x14ac:dyDescent="0.35">
      <c r="D2289"/>
    </row>
    <row r="2290" spans="4:4" x14ac:dyDescent="0.35">
      <c r="D2290"/>
    </row>
    <row r="2291" spans="4:4" x14ac:dyDescent="0.35">
      <c r="D2291"/>
    </row>
    <row r="2292" spans="4:4" x14ac:dyDescent="0.35">
      <c r="D2292"/>
    </row>
    <row r="2293" spans="4:4" x14ac:dyDescent="0.35">
      <c r="D2293"/>
    </row>
    <row r="2294" spans="4:4" x14ac:dyDescent="0.35">
      <c r="D2294"/>
    </row>
    <row r="2295" spans="4:4" x14ac:dyDescent="0.35">
      <c r="D2295"/>
    </row>
    <row r="2296" spans="4:4" x14ac:dyDescent="0.35">
      <c r="D2296"/>
    </row>
    <row r="2297" spans="4:4" x14ac:dyDescent="0.35">
      <c r="D2297"/>
    </row>
    <row r="2298" spans="4:4" x14ac:dyDescent="0.35">
      <c r="D2298"/>
    </row>
    <row r="2299" spans="4:4" x14ac:dyDescent="0.35">
      <c r="D2299"/>
    </row>
    <row r="2300" spans="4:4" x14ac:dyDescent="0.35">
      <c r="D2300"/>
    </row>
    <row r="2301" spans="4:4" x14ac:dyDescent="0.35">
      <c r="D2301"/>
    </row>
    <row r="2302" spans="4:4" x14ac:dyDescent="0.35">
      <c r="D2302"/>
    </row>
    <row r="2303" spans="4:4" x14ac:dyDescent="0.35">
      <c r="D2303"/>
    </row>
    <row r="2304" spans="4:4" x14ac:dyDescent="0.35">
      <c r="D2304"/>
    </row>
    <row r="2305" spans="4:4" x14ac:dyDescent="0.35">
      <c r="D2305"/>
    </row>
    <row r="2306" spans="4:4" x14ac:dyDescent="0.35">
      <c r="D2306"/>
    </row>
    <row r="2307" spans="4:4" x14ac:dyDescent="0.35">
      <c r="D2307"/>
    </row>
    <row r="2308" spans="4:4" x14ac:dyDescent="0.35">
      <c r="D2308"/>
    </row>
    <row r="2309" spans="4:4" x14ac:dyDescent="0.35">
      <c r="D2309"/>
    </row>
    <row r="2310" spans="4:4" x14ac:dyDescent="0.35">
      <c r="D2310"/>
    </row>
    <row r="2311" spans="4:4" x14ac:dyDescent="0.35">
      <c r="D2311"/>
    </row>
    <row r="2312" spans="4:4" x14ac:dyDescent="0.35">
      <c r="D2312"/>
    </row>
    <row r="2313" spans="4:4" x14ac:dyDescent="0.35">
      <c r="D2313"/>
    </row>
    <row r="2314" spans="4:4" x14ac:dyDescent="0.35">
      <c r="D2314"/>
    </row>
    <row r="2315" spans="4:4" x14ac:dyDescent="0.35">
      <c r="D2315"/>
    </row>
    <row r="2316" spans="4:4" x14ac:dyDescent="0.35">
      <c r="D2316"/>
    </row>
    <row r="2317" spans="4:4" x14ac:dyDescent="0.35">
      <c r="D2317"/>
    </row>
    <row r="2318" spans="4:4" x14ac:dyDescent="0.35">
      <c r="D2318"/>
    </row>
    <row r="2319" spans="4:4" x14ac:dyDescent="0.35">
      <c r="D2319"/>
    </row>
    <row r="2320" spans="4:4" x14ac:dyDescent="0.35">
      <c r="D2320"/>
    </row>
    <row r="2321" spans="4:4" x14ac:dyDescent="0.35">
      <c r="D2321"/>
    </row>
    <row r="2322" spans="4:4" x14ac:dyDescent="0.35">
      <c r="D2322"/>
    </row>
    <row r="2323" spans="4:4" x14ac:dyDescent="0.35">
      <c r="D2323"/>
    </row>
    <row r="2324" spans="4:4" x14ac:dyDescent="0.35">
      <c r="D2324"/>
    </row>
    <row r="2325" spans="4:4" x14ac:dyDescent="0.35">
      <c r="D2325"/>
    </row>
    <row r="2326" spans="4:4" x14ac:dyDescent="0.35">
      <c r="D2326"/>
    </row>
    <row r="2327" spans="4:4" x14ac:dyDescent="0.35">
      <c r="D2327"/>
    </row>
    <row r="2328" spans="4:4" x14ac:dyDescent="0.35">
      <c r="D2328"/>
    </row>
    <row r="2329" spans="4:4" x14ac:dyDescent="0.35">
      <c r="D2329"/>
    </row>
    <row r="2330" spans="4:4" x14ac:dyDescent="0.35">
      <c r="D2330"/>
    </row>
    <row r="2331" spans="4:4" x14ac:dyDescent="0.35">
      <c r="D2331"/>
    </row>
    <row r="2332" spans="4:4" x14ac:dyDescent="0.35">
      <c r="D2332"/>
    </row>
    <row r="2333" spans="4:4" x14ac:dyDescent="0.35">
      <c r="D2333"/>
    </row>
    <row r="2334" spans="4:4" x14ac:dyDescent="0.35">
      <c r="D2334"/>
    </row>
    <row r="2335" spans="4:4" x14ac:dyDescent="0.35">
      <c r="D2335"/>
    </row>
    <row r="2336" spans="4:4" x14ac:dyDescent="0.35">
      <c r="D2336"/>
    </row>
    <row r="2337" spans="4:4" x14ac:dyDescent="0.35">
      <c r="D2337"/>
    </row>
    <row r="2338" spans="4:4" x14ac:dyDescent="0.35">
      <c r="D2338"/>
    </row>
    <row r="2339" spans="4:4" x14ac:dyDescent="0.35">
      <c r="D2339"/>
    </row>
    <row r="2340" spans="4:4" x14ac:dyDescent="0.35">
      <c r="D2340"/>
    </row>
    <row r="2341" spans="4:4" x14ac:dyDescent="0.35">
      <c r="D2341"/>
    </row>
    <row r="2342" spans="4:4" x14ac:dyDescent="0.35">
      <c r="D2342"/>
    </row>
    <row r="2343" spans="4:4" x14ac:dyDescent="0.35">
      <c r="D2343"/>
    </row>
    <row r="2344" spans="4:4" x14ac:dyDescent="0.35">
      <c r="D2344"/>
    </row>
    <row r="2345" spans="4:4" x14ac:dyDescent="0.35">
      <c r="D2345"/>
    </row>
    <row r="2346" spans="4:4" x14ac:dyDescent="0.35">
      <c r="D2346"/>
    </row>
    <row r="2347" spans="4:4" x14ac:dyDescent="0.35">
      <c r="D2347"/>
    </row>
    <row r="2348" spans="4:4" x14ac:dyDescent="0.35">
      <c r="D2348"/>
    </row>
    <row r="2349" spans="4:4" x14ac:dyDescent="0.35">
      <c r="D2349"/>
    </row>
    <row r="2350" spans="4:4" x14ac:dyDescent="0.35">
      <c r="D2350"/>
    </row>
    <row r="2351" spans="4:4" x14ac:dyDescent="0.35">
      <c r="D2351"/>
    </row>
    <row r="2352" spans="4:4" x14ac:dyDescent="0.35">
      <c r="D2352"/>
    </row>
    <row r="2353" spans="4:4" x14ac:dyDescent="0.35">
      <c r="D2353"/>
    </row>
    <row r="2354" spans="4:4" x14ac:dyDescent="0.35">
      <c r="D2354"/>
    </row>
    <row r="2355" spans="4:4" x14ac:dyDescent="0.35">
      <c r="D2355"/>
    </row>
    <row r="2356" spans="4:4" x14ac:dyDescent="0.35">
      <c r="D2356"/>
    </row>
    <row r="2357" spans="4:4" x14ac:dyDescent="0.35">
      <c r="D2357"/>
    </row>
    <row r="2358" spans="4:4" x14ac:dyDescent="0.35">
      <c r="D2358"/>
    </row>
    <row r="2359" spans="4:4" x14ac:dyDescent="0.35">
      <c r="D2359"/>
    </row>
    <row r="2360" spans="4:4" x14ac:dyDescent="0.35">
      <c r="D2360"/>
    </row>
    <row r="2361" spans="4:4" x14ac:dyDescent="0.35">
      <c r="D2361"/>
    </row>
    <row r="2362" spans="4:4" x14ac:dyDescent="0.35">
      <c r="D2362"/>
    </row>
    <row r="2363" spans="4:4" x14ac:dyDescent="0.35">
      <c r="D2363"/>
    </row>
    <row r="2364" spans="4:4" x14ac:dyDescent="0.35">
      <c r="D2364"/>
    </row>
    <row r="2365" spans="4:4" x14ac:dyDescent="0.35">
      <c r="D2365"/>
    </row>
    <row r="2366" spans="4:4" x14ac:dyDescent="0.35">
      <c r="D2366"/>
    </row>
    <row r="2367" spans="4:4" x14ac:dyDescent="0.35">
      <c r="D2367"/>
    </row>
    <row r="2368" spans="4:4" x14ac:dyDescent="0.35">
      <c r="D2368"/>
    </row>
    <row r="2369" spans="4:4" x14ac:dyDescent="0.35">
      <c r="D2369"/>
    </row>
    <row r="2370" spans="4:4" x14ac:dyDescent="0.35">
      <c r="D2370"/>
    </row>
    <row r="2371" spans="4:4" x14ac:dyDescent="0.35">
      <c r="D2371"/>
    </row>
    <row r="2372" spans="4:4" x14ac:dyDescent="0.35">
      <c r="D2372"/>
    </row>
    <row r="2373" spans="4:4" x14ac:dyDescent="0.35">
      <c r="D2373"/>
    </row>
    <row r="2374" spans="4:4" x14ac:dyDescent="0.35">
      <c r="D2374"/>
    </row>
    <row r="2375" spans="4:4" x14ac:dyDescent="0.35">
      <c r="D2375"/>
    </row>
    <row r="2376" spans="4:4" x14ac:dyDescent="0.35">
      <c r="D2376"/>
    </row>
    <row r="2377" spans="4:4" x14ac:dyDescent="0.35">
      <c r="D2377"/>
    </row>
    <row r="2378" spans="4:4" x14ac:dyDescent="0.35">
      <c r="D2378"/>
    </row>
    <row r="2379" spans="4:4" x14ac:dyDescent="0.35">
      <c r="D2379"/>
    </row>
    <row r="2380" spans="4:4" x14ac:dyDescent="0.35">
      <c r="D2380"/>
    </row>
    <row r="2381" spans="4:4" x14ac:dyDescent="0.35">
      <c r="D2381"/>
    </row>
    <row r="2382" spans="4:4" x14ac:dyDescent="0.35">
      <c r="D2382"/>
    </row>
    <row r="2383" spans="4:4" x14ac:dyDescent="0.35">
      <c r="D2383"/>
    </row>
    <row r="2384" spans="4:4" x14ac:dyDescent="0.35">
      <c r="D2384"/>
    </row>
    <row r="2385" spans="4:4" x14ac:dyDescent="0.35">
      <c r="D2385"/>
    </row>
    <row r="2386" spans="4:4" x14ac:dyDescent="0.35">
      <c r="D2386"/>
    </row>
    <row r="2387" spans="4:4" x14ac:dyDescent="0.35">
      <c r="D2387"/>
    </row>
    <row r="2388" spans="4:4" x14ac:dyDescent="0.35">
      <c r="D2388"/>
    </row>
    <row r="2389" spans="4:4" x14ac:dyDescent="0.35">
      <c r="D2389"/>
    </row>
    <row r="2390" spans="4:4" x14ac:dyDescent="0.35">
      <c r="D2390"/>
    </row>
    <row r="2391" spans="4:4" x14ac:dyDescent="0.35">
      <c r="D2391"/>
    </row>
    <row r="2392" spans="4:4" x14ac:dyDescent="0.35">
      <c r="D2392"/>
    </row>
    <row r="2393" spans="4:4" x14ac:dyDescent="0.35">
      <c r="D2393"/>
    </row>
    <row r="2394" spans="4:4" x14ac:dyDescent="0.35">
      <c r="D2394"/>
    </row>
    <row r="2395" spans="4:4" x14ac:dyDescent="0.35">
      <c r="D2395"/>
    </row>
    <row r="2396" spans="4:4" x14ac:dyDescent="0.35">
      <c r="D2396"/>
    </row>
    <row r="2397" spans="4:4" x14ac:dyDescent="0.35">
      <c r="D2397"/>
    </row>
    <row r="2398" spans="4:4" x14ac:dyDescent="0.35">
      <c r="D2398"/>
    </row>
    <row r="2399" spans="4:4" x14ac:dyDescent="0.35">
      <c r="D2399"/>
    </row>
    <row r="2400" spans="4:4" x14ac:dyDescent="0.35">
      <c r="D2400"/>
    </row>
    <row r="2401" spans="4:4" x14ac:dyDescent="0.35">
      <c r="D2401"/>
    </row>
    <row r="2402" spans="4:4" x14ac:dyDescent="0.35">
      <c r="D2402"/>
    </row>
    <row r="2403" spans="4:4" x14ac:dyDescent="0.35">
      <c r="D2403"/>
    </row>
    <row r="2404" spans="4:4" x14ac:dyDescent="0.35">
      <c r="D2404"/>
    </row>
    <row r="2405" spans="4:4" x14ac:dyDescent="0.35">
      <c r="D2405"/>
    </row>
    <row r="2406" spans="4:4" x14ac:dyDescent="0.35">
      <c r="D2406"/>
    </row>
    <row r="2407" spans="4:4" x14ac:dyDescent="0.35">
      <c r="D2407"/>
    </row>
    <row r="2408" spans="4:4" x14ac:dyDescent="0.35">
      <c r="D2408"/>
    </row>
    <row r="2409" spans="4:4" x14ac:dyDescent="0.35">
      <c r="D2409"/>
    </row>
    <row r="2410" spans="4:4" x14ac:dyDescent="0.35">
      <c r="D2410"/>
    </row>
    <row r="2411" spans="4:4" x14ac:dyDescent="0.35">
      <c r="D2411"/>
    </row>
    <row r="2412" spans="4:4" x14ac:dyDescent="0.35">
      <c r="D2412"/>
    </row>
    <row r="2413" spans="4:4" x14ac:dyDescent="0.35">
      <c r="D2413"/>
    </row>
    <row r="2414" spans="4:4" x14ac:dyDescent="0.35">
      <c r="D2414"/>
    </row>
    <row r="2415" spans="4:4" x14ac:dyDescent="0.35">
      <c r="D2415"/>
    </row>
    <row r="2416" spans="4:4" x14ac:dyDescent="0.35">
      <c r="D2416"/>
    </row>
    <row r="2417" spans="4:4" x14ac:dyDescent="0.35">
      <c r="D2417"/>
    </row>
    <row r="2418" spans="4:4" x14ac:dyDescent="0.35">
      <c r="D2418"/>
    </row>
    <row r="2419" spans="4:4" x14ac:dyDescent="0.35">
      <c r="D2419"/>
    </row>
    <row r="2420" spans="4:4" x14ac:dyDescent="0.35">
      <c r="D2420"/>
    </row>
    <row r="2421" spans="4:4" x14ac:dyDescent="0.35">
      <c r="D2421"/>
    </row>
    <row r="2422" spans="4:4" x14ac:dyDescent="0.35">
      <c r="D2422"/>
    </row>
    <row r="2423" spans="4:4" x14ac:dyDescent="0.35">
      <c r="D2423"/>
    </row>
    <row r="2424" spans="4:4" x14ac:dyDescent="0.35">
      <c r="D2424"/>
    </row>
    <row r="2425" spans="4:4" x14ac:dyDescent="0.35">
      <c r="D2425"/>
    </row>
    <row r="2426" spans="4:4" x14ac:dyDescent="0.35">
      <c r="D2426"/>
    </row>
    <row r="2427" spans="4:4" x14ac:dyDescent="0.35">
      <c r="D2427"/>
    </row>
    <row r="2428" spans="4:4" x14ac:dyDescent="0.35">
      <c r="D2428"/>
    </row>
    <row r="2429" spans="4:4" x14ac:dyDescent="0.35">
      <c r="D2429"/>
    </row>
    <row r="2430" spans="4:4" x14ac:dyDescent="0.35">
      <c r="D2430"/>
    </row>
    <row r="2431" spans="4:4" x14ac:dyDescent="0.35">
      <c r="D2431"/>
    </row>
    <row r="2432" spans="4:4" x14ac:dyDescent="0.35">
      <c r="D2432"/>
    </row>
    <row r="2433" spans="4:4" x14ac:dyDescent="0.35">
      <c r="D2433"/>
    </row>
    <row r="2434" spans="4:4" x14ac:dyDescent="0.35">
      <c r="D2434"/>
    </row>
    <row r="2435" spans="4:4" x14ac:dyDescent="0.35">
      <c r="D2435"/>
    </row>
    <row r="2436" spans="4:4" x14ac:dyDescent="0.35">
      <c r="D2436"/>
    </row>
    <row r="2437" spans="4:4" x14ac:dyDescent="0.35">
      <c r="D2437"/>
    </row>
    <row r="2438" spans="4:4" x14ac:dyDescent="0.35">
      <c r="D2438"/>
    </row>
    <row r="2439" spans="4:4" x14ac:dyDescent="0.35">
      <c r="D2439"/>
    </row>
    <row r="2440" spans="4:4" x14ac:dyDescent="0.35">
      <c r="D2440"/>
    </row>
    <row r="2441" spans="4:4" x14ac:dyDescent="0.35">
      <c r="D2441"/>
    </row>
    <row r="2442" spans="4:4" x14ac:dyDescent="0.35">
      <c r="D2442"/>
    </row>
    <row r="2443" spans="4:4" x14ac:dyDescent="0.35">
      <c r="D2443"/>
    </row>
    <row r="2444" spans="4:4" x14ac:dyDescent="0.35">
      <c r="D2444"/>
    </row>
    <row r="2445" spans="4:4" x14ac:dyDescent="0.35">
      <c r="D2445"/>
    </row>
    <row r="2446" spans="4:4" x14ac:dyDescent="0.35">
      <c r="D2446"/>
    </row>
    <row r="2447" spans="4:4" x14ac:dyDescent="0.35">
      <c r="D2447"/>
    </row>
    <row r="2448" spans="4:4" x14ac:dyDescent="0.35">
      <c r="D2448"/>
    </row>
    <row r="2449" spans="4:4" x14ac:dyDescent="0.35">
      <c r="D2449"/>
    </row>
    <row r="2450" spans="4:4" x14ac:dyDescent="0.35">
      <c r="D2450"/>
    </row>
    <row r="2451" spans="4:4" x14ac:dyDescent="0.35">
      <c r="D2451"/>
    </row>
    <row r="2452" spans="4:4" x14ac:dyDescent="0.35">
      <c r="D2452"/>
    </row>
    <row r="2453" spans="4:4" x14ac:dyDescent="0.35">
      <c r="D2453"/>
    </row>
    <row r="2454" spans="4:4" x14ac:dyDescent="0.35">
      <c r="D2454"/>
    </row>
    <row r="2455" spans="4:4" x14ac:dyDescent="0.35">
      <c r="D2455"/>
    </row>
    <row r="2456" spans="4:4" x14ac:dyDescent="0.35">
      <c r="D2456"/>
    </row>
    <row r="2457" spans="4:4" x14ac:dyDescent="0.35">
      <c r="D2457"/>
    </row>
    <row r="2458" spans="4:4" x14ac:dyDescent="0.35">
      <c r="D2458"/>
    </row>
    <row r="2459" spans="4:4" x14ac:dyDescent="0.35">
      <c r="D2459"/>
    </row>
    <row r="2460" spans="4:4" x14ac:dyDescent="0.35">
      <c r="D2460"/>
    </row>
    <row r="2461" spans="4:4" x14ac:dyDescent="0.35">
      <c r="D2461"/>
    </row>
    <row r="2462" spans="4:4" x14ac:dyDescent="0.35">
      <c r="D2462"/>
    </row>
    <row r="2463" spans="4:4" x14ac:dyDescent="0.35">
      <c r="D2463"/>
    </row>
    <row r="2464" spans="4:4" x14ac:dyDescent="0.35">
      <c r="D2464"/>
    </row>
    <row r="2465" spans="4:4" x14ac:dyDescent="0.35">
      <c r="D2465"/>
    </row>
    <row r="2466" spans="4:4" x14ac:dyDescent="0.35">
      <c r="D2466"/>
    </row>
    <row r="2467" spans="4:4" x14ac:dyDescent="0.35">
      <c r="D2467"/>
    </row>
    <row r="2468" spans="4:4" x14ac:dyDescent="0.35">
      <c r="D2468"/>
    </row>
    <row r="2469" spans="4:4" x14ac:dyDescent="0.35">
      <c r="D2469"/>
    </row>
    <row r="2470" spans="4:4" x14ac:dyDescent="0.35">
      <c r="D2470"/>
    </row>
    <row r="2471" spans="4:4" x14ac:dyDescent="0.35">
      <c r="D2471"/>
    </row>
    <row r="2472" spans="4:4" x14ac:dyDescent="0.35">
      <c r="D2472"/>
    </row>
    <row r="2473" spans="4:4" x14ac:dyDescent="0.35">
      <c r="D2473"/>
    </row>
    <row r="2474" spans="4:4" x14ac:dyDescent="0.35">
      <c r="D2474"/>
    </row>
    <row r="2475" spans="4:4" x14ac:dyDescent="0.35">
      <c r="D2475"/>
    </row>
    <row r="2476" spans="4:4" x14ac:dyDescent="0.35">
      <c r="D2476"/>
    </row>
    <row r="2477" spans="4:4" x14ac:dyDescent="0.35">
      <c r="D2477"/>
    </row>
    <row r="2478" spans="4:4" x14ac:dyDescent="0.35">
      <c r="D2478"/>
    </row>
    <row r="2479" spans="4:4" x14ac:dyDescent="0.35">
      <c r="D2479"/>
    </row>
    <row r="2480" spans="4:4" x14ac:dyDescent="0.35">
      <c r="D2480"/>
    </row>
    <row r="2481" spans="4:4" x14ac:dyDescent="0.35">
      <c r="D2481"/>
    </row>
    <row r="2482" spans="4:4" x14ac:dyDescent="0.35">
      <c r="D2482"/>
    </row>
    <row r="2483" spans="4:4" x14ac:dyDescent="0.35">
      <c r="D2483"/>
    </row>
    <row r="2484" spans="4:4" x14ac:dyDescent="0.35">
      <c r="D2484"/>
    </row>
    <row r="2485" spans="4:4" x14ac:dyDescent="0.35">
      <c r="D2485"/>
    </row>
    <row r="2486" spans="4:4" x14ac:dyDescent="0.35">
      <c r="D2486"/>
    </row>
    <row r="2487" spans="4:4" x14ac:dyDescent="0.35">
      <c r="D2487"/>
    </row>
    <row r="2488" spans="4:4" x14ac:dyDescent="0.35">
      <c r="D2488"/>
    </row>
    <row r="2489" spans="4:4" x14ac:dyDescent="0.35">
      <c r="D2489"/>
    </row>
    <row r="2490" spans="4:4" x14ac:dyDescent="0.35">
      <c r="D2490"/>
    </row>
    <row r="2491" spans="4:4" x14ac:dyDescent="0.35">
      <c r="D2491"/>
    </row>
    <row r="2492" spans="4:4" x14ac:dyDescent="0.35">
      <c r="D2492"/>
    </row>
    <row r="2493" spans="4:4" x14ac:dyDescent="0.35">
      <c r="D2493"/>
    </row>
    <row r="2494" spans="4:4" x14ac:dyDescent="0.35">
      <c r="D2494"/>
    </row>
    <row r="2495" spans="4:4" x14ac:dyDescent="0.35">
      <c r="D2495"/>
    </row>
    <row r="2496" spans="4:4" x14ac:dyDescent="0.35">
      <c r="D2496"/>
    </row>
    <row r="2497" spans="4:4" x14ac:dyDescent="0.35">
      <c r="D2497"/>
    </row>
    <row r="2498" spans="4:4" x14ac:dyDescent="0.35">
      <c r="D2498"/>
    </row>
    <row r="2499" spans="4:4" x14ac:dyDescent="0.35">
      <c r="D2499"/>
    </row>
    <row r="2500" spans="4:4" x14ac:dyDescent="0.35">
      <c r="D2500"/>
    </row>
    <row r="2501" spans="4:4" x14ac:dyDescent="0.35">
      <c r="D2501"/>
    </row>
    <row r="2502" spans="4:4" x14ac:dyDescent="0.35">
      <c r="D2502"/>
    </row>
    <row r="2503" spans="4:4" x14ac:dyDescent="0.35">
      <c r="D2503"/>
    </row>
    <row r="2504" spans="4:4" x14ac:dyDescent="0.35">
      <c r="D2504"/>
    </row>
    <row r="2505" spans="4:4" x14ac:dyDescent="0.35">
      <c r="D2505"/>
    </row>
    <row r="2506" spans="4:4" x14ac:dyDescent="0.35">
      <c r="D2506"/>
    </row>
    <row r="2507" spans="4:4" x14ac:dyDescent="0.35">
      <c r="D2507"/>
    </row>
    <row r="2508" spans="4:4" x14ac:dyDescent="0.35">
      <c r="D2508"/>
    </row>
    <row r="2509" spans="4:4" x14ac:dyDescent="0.35">
      <c r="D2509"/>
    </row>
    <row r="2510" spans="4:4" x14ac:dyDescent="0.35">
      <c r="D2510"/>
    </row>
    <row r="2511" spans="4:4" x14ac:dyDescent="0.35">
      <c r="D2511"/>
    </row>
    <row r="2512" spans="4:4" x14ac:dyDescent="0.35">
      <c r="D2512"/>
    </row>
    <row r="2513" spans="4:4" x14ac:dyDescent="0.35">
      <c r="D2513"/>
    </row>
    <row r="2514" spans="4:4" x14ac:dyDescent="0.35">
      <c r="D2514"/>
    </row>
    <row r="2515" spans="4:4" x14ac:dyDescent="0.35">
      <c r="D2515"/>
    </row>
    <row r="2516" spans="4:4" x14ac:dyDescent="0.35">
      <c r="D2516"/>
    </row>
    <row r="2517" spans="4:4" x14ac:dyDescent="0.35">
      <c r="D2517"/>
    </row>
    <row r="2518" spans="4:4" x14ac:dyDescent="0.35">
      <c r="D2518"/>
    </row>
    <row r="2519" spans="4:4" x14ac:dyDescent="0.35">
      <c r="D2519"/>
    </row>
    <row r="2520" spans="4:4" x14ac:dyDescent="0.35">
      <c r="D2520"/>
    </row>
    <row r="2521" spans="4:4" x14ac:dyDescent="0.35">
      <c r="D2521"/>
    </row>
    <row r="2522" spans="4:4" x14ac:dyDescent="0.35">
      <c r="D2522"/>
    </row>
    <row r="2523" spans="4:4" x14ac:dyDescent="0.35">
      <c r="D2523"/>
    </row>
    <row r="2524" spans="4:4" x14ac:dyDescent="0.35">
      <c r="D2524"/>
    </row>
    <row r="2525" spans="4:4" x14ac:dyDescent="0.35">
      <c r="D2525"/>
    </row>
    <row r="2526" spans="4:4" x14ac:dyDescent="0.35">
      <c r="D2526"/>
    </row>
    <row r="2527" spans="4:4" x14ac:dyDescent="0.35">
      <c r="D2527"/>
    </row>
    <row r="2528" spans="4:4" x14ac:dyDescent="0.35">
      <c r="D2528"/>
    </row>
    <row r="2529" spans="4:4" x14ac:dyDescent="0.35">
      <c r="D2529"/>
    </row>
    <row r="2530" spans="4:4" x14ac:dyDescent="0.35">
      <c r="D2530"/>
    </row>
    <row r="2531" spans="4:4" x14ac:dyDescent="0.35">
      <c r="D2531"/>
    </row>
    <row r="2532" spans="4:4" x14ac:dyDescent="0.35">
      <c r="D2532"/>
    </row>
    <row r="2533" spans="4:4" x14ac:dyDescent="0.35">
      <c r="D2533"/>
    </row>
    <row r="2534" spans="4:4" x14ac:dyDescent="0.35">
      <c r="D2534"/>
    </row>
    <row r="2535" spans="4:4" x14ac:dyDescent="0.35">
      <c r="D2535"/>
    </row>
    <row r="2536" spans="4:4" x14ac:dyDescent="0.35">
      <c r="D2536"/>
    </row>
    <row r="2537" spans="4:4" x14ac:dyDescent="0.35">
      <c r="D2537"/>
    </row>
    <row r="2538" spans="4:4" x14ac:dyDescent="0.35">
      <c r="D2538"/>
    </row>
    <row r="2539" spans="4:4" x14ac:dyDescent="0.35">
      <c r="D2539"/>
    </row>
    <row r="2540" spans="4:4" x14ac:dyDescent="0.35">
      <c r="D2540"/>
    </row>
    <row r="2541" spans="4:4" x14ac:dyDescent="0.35">
      <c r="D2541"/>
    </row>
    <row r="2542" spans="4:4" x14ac:dyDescent="0.35">
      <c r="D2542"/>
    </row>
    <row r="2543" spans="4:4" x14ac:dyDescent="0.35">
      <c r="D2543"/>
    </row>
    <row r="2544" spans="4:4" x14ac:dyDescent="0.35">
      <c r="D2544"/>
    </row>
    <row r="2545" spans="4:4" x14ac:dyDescent="0.35">
      <c r="D2545"/>
    </row>
    <row r="2546" spans="4:4" x14ac:dyDescent="0.35">
      <c r="D2546"/>
    </row>
    <row r="2547" spans="4:4" x14ac:dyDescent="0.35">
      <c r="D2547"/>
    </row>
    <row r="2548" spans="4:4" x14ac:dyDescent="0.35">
      <c r="D2548"/>
    </row>
    <row r="2549" spans="4:4" x14ac:dyDescent="0.35">
      <c r="D2549"/>
    </row>
    <row r="2550" spans="4:4" x14ac:dyDescent="0.35">
      <c r="D2550"/>
    </row>
    <row r="2551" spans="4:4" x14ac:dyDescent="0.35">
      <c r="D2551"/>
    </row>
    <row r="2552" spans="4:4" x14ac:dyDescent="0.35">
      <c r="D2552"/>
    </row>
    <row r="2553" spans="4:4" x14ac:dyDescent="0.35">
      <c r="D2553"/>
    </row>
    <row r="2554" spans="4:4" x14ac:dyDescent="0.35">
      <c r="D2554"/>
    </row>
    <row r="2555" spans="4:4" x14ac:dyDescent="0.35">
      <c r="D2555"/>
    </row>
    <row r="2556" spans="4:4" x14ac:dyDescent="0.35">
      <c r="D2556"/>
    </row>
    <row r="2557" spans="4:4" x14ac:dyDescent="0.35">
      <c r="D2557"/>
    </row>
    <row r="2558" spans="4:4" x14ac:dyDescent="0.35">
      <c r="D2558"/>
    </row>
    <row r="2559" spans="4:4" x14ac:dyDescent="0.35">
      <c r="D2559"/>
    </row>
    <row r="2560" spans="4:4" x14ac:dyDescent="0.35">
      <c r="D2560"/>
    </row>
    <row r="2561" spans="4:4" x14ac:dyDescent="0.35">
      <c r="D2561"/>
    </row>
    <row r="2562" spans="4:4" x14ac:dyDescent="0.35">
      <c r="D2562"/>
    </row>
    <row r="2563" spans="4:4" x14ac:dyDescent="0.35">
      <c r="D2563"/>
    </row>
    <row r="2564" spans="4:4" x14ac:dyDescent="0.35">
      <c r="D2564"/>
    </row>
    <row r="2565" spans="4:4" x14ac:dyDescent="0.35">
      <c r="D2565"/>
    </row>
    <row r="2566" spans="4:4" x14ac:dyDescent="0.35">
      <c r="D2566"/>
    </row>
    <row r="2567" spans="4:4" x14ac:dyDescent="0.35">
      <c r="D2567"/>
    </row>
    <row r="2568" spans="4:4" x14ac:dyDescent="0.35">
      <c r="D2568"/>
    </row>
    <row r="2569" spans="4:4" x14ac:dyDescent="0.35">
      <c r="D2569"/>
    </row>
    <row r="2570" spans="4:4" x14ac:dyDescent="0.35">
      <c r="D2570"/>
    </row>
    <row r="2571" spans="4:4" x14ac:dyDescent="0.35">
      <c r="D2571"/>
    </row>
    <row r="2572" spans="4:4" x14ac:dyDescent="0.35">
      <c r="D2572"/>
    </row>
    <row r="2573" spans="4:4" x14ac:dyDescent="0.35">
      <c r="D2573"/>
    </row>
    <row r="2574" spans="4:4" x14ac:dyDescent="0.35">
      <c r="D2574"/>
    </row>
    <row r="2575" spans="4:4" x14ac:dyDescent="0.35">
      <c r="D2575"/>
    </row>
    <row r="2576" spans="4:4" x14ac:dyDescent="0.35">
      <c r="D2576"/>
    </row>
    <row r="2577" spans="4:4" x14ac:dyDescent="0.35">
      <c r="D2577"/>
    </row>
    <row r="2578" spans="4:4" x14ac:dyDescent="0.35">
      <c r="D2578"/>
    </row>
    <row r="2579" spans="4:4" x14ac:dyDescent="0.35">
      <c r="D2579"/>
    </row>
    <row r="2580" spans="4:4" x14ac:dyDescent="0.35">
      <c r="D2580"/>
    </row>
    <row r="2581" spans="4:4" x14ac:dyDescent="0.35">
      <c r="D2581"/>
    </row>
    <row r="2582" spans="4:4" x14ac:dyDescent="0.35">
      <c r="D2582"/>
    </row>
    <row r="2583" spans="4:4" x14ac:dyDescent="0.35">
      <c r="D2583"/>
    </row>
    <row r="2584" spans="4:4" x14ac:dyDescent="0.35">
      <c r="D2584"/>
    </row>
    <row r="2585" spans="4:4" x14ac:dyDescent="0.35">
      <c r="D2585"/>
    </row>
    <row r="2586" spans="4:4" x14ac:dyDescent="0.35">
      <c r="D2586"/>
    </row>
    <row r="2587" spans="4:4" x14ac:dyDescent="0.35">
      <c r="D2587"/>
    </row>
    <row r="2588" spans="4:4" x14ac:dyDescent="0.35">
      <c r="D2588"/>
    </row>
    <row r="2589" spans="4:4" x14ac:dyDescent="0.35">
      <c r="D2589"/>
    </row>
    <row r="2590" spans="4:4" x14ac:dyDescent="0.35">
      <c r="D2590"/>
    </row>
    <row r="2591" spans="4:4" x14ac:dyDescent="0.35">
      <c r="D2591"/>
    </row>
    <row r="2592" spans="4:4" x14ac:dyDescent="0.35">
      <c r="D2592"/>
    </row>
    <row r="2593" spans="4:4" x14ac:dyDescent="0.35">
      <c r="D2593"/>
    </row>
    <row r="2594" spans="4:4" x14ac:dyDescent="0.35">
      <c r="D2594"/>
    </row>
    <row r="2595" spans="4:4" x14ac:dyDescent="0.35">
      <c r="D2595"/>
    </row>
    <row r="2596" spans="4:4" x14ac:dyDescent="0.35">
      <c r="D2596"/>
    </row>
    <row r="2597" spans="4:4" x14ac:dyDescent="0.35">
      <c r="D2597"/>
    </row>
    <row r="2598" spans="4:4" x14ac:dyDescent="0.35">
      <c r="D2598"/>
    </row>
    <row r="2599" spans="4:4" x14ac:dyDescent="0.35">
      <c r="D2599"/>
    </row>
    <row r="2600" spans="4:4" x14ac:dyDescent="0.35">
      <c r="D2600"/>
    </row>
    <row r="2601" spans="4:4" x14ac:dyDescent="0.35">
      <c r="D2601"/>
    </row>
    <row r="2602" spans="4:4" x14ac:dyDescent="0.35">
      <c r="D2602"/>
    </row>
    <row r="2603" spans="4:4" x14ac:dyDescent="0.35">
      <c r="D2603"/>
    </row>
    <row r="2604" spans="4:4" x14ac:dyDescent="0.35">
      <c r="D2604"/>
    </row>
    <row r="2605" spans="4:4" x14ac:dyDescent="0.35">
      <c r="D2605"/>
    </row>
    <row r="2606" spans="4:4" x14ac:dyDescent="0.35">
      <c r="D2606"/>
    </row>
    <row r="2607" spans="4:4" x14ac:dyDescent="0.35">
      <c r="D2607"/>
    </row>
    <row r="2608" spans="4:4" x14ac:dyDescent="0.35">
      <c r="D2608"/>
    </row>
    <row r="2609" spans="4:4" x14ac:dyDescent="0.35">
      <c r="D2609"/>
    </row>
    <row r="2610" spans="4:4" x14ac:dyDescent="0.35">
      <c r="D2610"/>
    </row>
    <row r="2611" spans="4:4" x14ac:dyDescent="0.35">
      <c r="D2611"/>
    </row>
    <row r="2612" spans="4:4" x14ac:dyDescent="0.35">
      <c r="D2612"/>
    </row>
    <row r="2613" spans="4:4" x14ac:dyDescent="0.35">
      <c r="D2613"/>
    </row>
    <row r="2614" spans="4:4" x14ac:dyDescent="0.35">
      <c r="D2614"/>
    </row>
    <row r="2615" spans="4:4" x14ac:dyDescent="0.35">
      <c r="D2615"/>
    </row>
    <row r="2616" spans="4:4" x14ac:dyDescent="0.35">
      <c r="D2616"/>
    </row>
    <row r="2617" spans="4:4" x14ac:dyDescent="0.35">
      <c r="D2617"/>
    </row>
    <row r="2618" spans="4:4" x14ac:dyDescent="0.35">
      <c r="D2618"/>
    </row>
    <row r="2619" spans="4:4" x14ac:dyDescent="0.35">
      <c r="D2619"/>
    </row>
    <row r="2620" spans="4:4" x14ac:dyDescent="0.35">
      <c r="D2620"/>
    </row>
    <row r="2621" spans="4:4" x14ac:dyDescent="0.35">
      <c r="D2621"/>
    </row>
    <row r="2622" spans="4:4" x14ac:dyDescent="0.35">
      <c r="D2622"/>
    </row>
    <row r="2623" spans="4:4" x14ac:dyDescent="0.35">
      <c r="D2623"/>
    </row>
    <row r="2624" spans="4:4" x14ac:dyDescent="0.35">
      <c r="D2624"/>
    </row>
    <row r="2625" spans="4:4" x14ac:dyDescent="0.35">
      <c r="D2625"/>
    </row>
    <row r="2626" spans="4:4" x14ac:dyDescent="0.35">
      <c r="D2626"/>
    </row>
    <row r="2627" spans="4:4" x14ac:dyDescent="0.35">
      <c r="D2627"/>
    </row>
    <row r="2628" spans="4:4" x14ac:dyDescent="0.35">
      <c r="D2628"/>
    </row>
    <row r="2629" spans="4:4" x14ac:dyDescent="0.35">
      <c r="D2629"/>
    </row>
    <row r="2630" spans="4:4" x14ac:dyDescent="0.35">
      <c r="D2630"/>
    </row>
    <row r="2631" spans="4:4" x14ac:dyDescent="0.35">
      <c r="D2631"/>
    </row>
    <row r="2632" spans="4:4" x14ac:dyDescent="0.35">
      <c r="D2632"/>
    </row>
    <row r="2633" spans="4:4" x14ac:dyDescent="0.35">
      <c r="D2633"/>
    </row>
    <row r="2634" spans="4:4" x14ac:dyDescent="0.35">
      <c r="D2634"/>
    </row>
    <row r="2635" spans="4:4" x14ac:dyDescent="0.35">
      <c r="D2635"/>
    </row>
    <row r="2636" spans="4:4" x14ac:dyDescent="0.35">
      <c r="D2636"/>
    </row>
    <row r="2637" spans="4:4" x14ac:dyDescent="0.35">
      <c r="D2637"/>
    </row>
    <row r="2638" spans="4:4" x14ac:dyDescent="0.35">
      <c r="D2638"/>
    </row>
    <row r="2639" spans="4:4" x14ac:dyDescent="0.35">
      <c r="D2639"/>
    </row>
    <row r="2640" spans="4:4" x14ac:dyDescent="0.35">
      <c r="D2640"/>
    </row>
    <row r="2641" spans="4:4" x14ac:dyDescent="0.35">
      <c r="D2641"/>
    </row>
    <row r="2642" spans="4:4" x14ac:dyDescent="0.35">
      <c r="D2642"/>
    </row>
    <row r="2643" spans="4:4" x14ac:dyDescent="0.35">
      <c r="D2643"/>
    </row>
    <row r="2644" spans="4:4" x14ac:dyDescent="0.35">
      <c r="D2644"/>
    </row>
    <row r="2645" spans="4:4" x14ac:dyDescent="0.35">
      <c r="D2645"/>
    </row>
    <row r="2646" spans="4:4" x14ac:dyDescent="0.35">
      <c r="D2646"/>
    </row>
    <row r="2647" spans="4:4" x14ac:dyDescent="0.35">
      <c r="D2647"/>
    </row>
    <row r="2648" spans="4:4" x14ac:dyDescent="0.35">
      <c r="D2648"/>
    </row>
    <row r="2649" spans="4:4" x14ac:dyDescent="0.35">
      <c r="D2649"/>
    </row>
    <row r="2650" spans="4:4" x14ac:dyDescent="0.35">
      <c r="D2650"/>
    </row>
    <row r="2651" spans="4:4" x14ac:dyDescent="0.35">
      <c r="D2651"/>
    </row>
    <row r="2652" spans="4:4" x14ac:dyDescent="0.35">
      <c r="D2652"/>
    </row>
    <row r="2653" spans="4:4" x14ac:dyDescent="0.35">
      <c r="D2653"/>
    </row>
    <row r="2654" spans="4:4" x14ac:dyDescent="0.35">
      <c r="D2654"/>
    </row>
    <row r="2655" spans="4:4" x14ac:dyDescent="0.35">
      <c r="D2655"/>
    </row>
    <row r="2656" spans="4:4" x14ac:dyDescent="0.35">
      <c r="D2656"/>
    </row>
    <row r="2657" spans="4:4" x14ac:dyDescent="0.35">
      <c r="D2657"/>
    </row>
    <row r="2658" spans="4:4" x14ac:dyDescent="0.35">
      <c r="D2658"/>
    </row>
    <row r="2659" spans="4:4" x14ac:dyDescent="0.35">
      <c r="D2659"/>
    </row>
    <row r="2660" spans="4:4" x14ac:dyDescent="0.35">
      <c r="D2660"/>
    </row>
    <row r="2661" spans="4:4" x14ac:dyDescent="0.35">
      <c r="D2661"/>
    </row>
    <row r="2662" spans="4:4" x14ac:dyDescent="0.35">
      <c r="D2662"/>
    </row>
    <row r="2663" spans="4:4" x14ac:dyDescent="0.35">
      <c r="D2663"/>
    </row>
    <row r="2664" spans="4:4" x14ac:dyDescent="0.35">
      <c r="D2664"/>
    </row>
    <row r="2665" spans="4:4" x14ac:dyDescent="0.35">
      <c r="D2665"/>
    </row>
    <row r="2666" spans="4:4" x14ac:dyDescent="0.35">
      <c r="D2666"/>
    </row>
    <row r="2667" spans="4:4" x14ac:dyDescent="0.35">
      <c r="D2667"/>
    </row>
    <row r="2668" spans="4:4" x14ac:dyDescent="0.35">
      <c r="D2668"/>
    </row>
    <row r="2669" spans="4:4" x14ac:dyDescent="0.35">
      <c r="D2669"/>
    </row>
    <row r="2670" spans="4:4" x14ac:dyDescent="0.35">
      <c r="D2670"/>
    </row>
    <row r="2671" spans="4:4" x14ac:dyDescent="0.35">
      <c r="D2671"/>
    </row>
    <row r="2672" spans="4:4" x14ac:dyDescent="0.35">
      <c r="D2672"/>
    </row>
    <row r="2673" spans="4:4" x14ac:dyDescent="0.35">
      <c r="D2673"/>
    </row>
    <row r="2674" spans="4:4" x14ac:dyDescent="0.35">
      <c r="D2674"/>
    </row>
    <row r="2675" spans="4:4" x14ac:dyDescent="0.35">
      <c r="D2675"/>
    </row>
    <row r="2676" spans="4:4" x14ac:dyDescent="0.35">
      <c r="D2676"/>
    </row>
    <row r="2677" spans="4:4" x14ac:dyDescent="0.35">
      <c r="D2677"/>
    </row>
    <row r="2678" spans="4:4" x14ac:dyDescent="0.35">
      <c r="D2678"/>
    </row>
    <row r="2679" spans="4:4" x14ac:dyDescent="0.35">
      <c r="D2679"/>
    </row>
    <row r="2680" spans="4:4" x14ac:dyDescent="0.35">
      <c r="D2680"/>
    </row>
    <row r="2681" spans="4:4" x14ac:dyDescent="0.35">
      <c r="D2681"/>
    </row>
    <row r="2682" spans="4:4" x14ac:dyDescent="0.35">
      <c r="D2682"/>
    </row>
    <row r="2683" spans="4:4" x14ac:dyDescent="0.35">
      <c r="D2683"/>
    </row>
    <row r="2684" spans="4:4" x14ac:dyDescent="0.35">
      <c r="D2684"/>
    </row>
    <row r="2685" spans="4:4" x14ac:dyDescent="0.35">
      <c r="D2685"/>
    </row>
    <row r="2686" spans="4:4" x14ac:dyDescent="0.35">
      <c r="D2686"/>
    </row>
    <row r="2687" spans="4:4" x14ac:dyDescent="0.35">
      <c r="D2687"/>
    </row>
    <row r="2688" spans="4:4" x14ac:dyDescent="0.35">
      <c r="D2688"/>
    </row>
    <row r="2689" spans="4:4" x14ac:dyDescent="0.35">
      <c r="D2689"/>
    </row>
    <row r="2690" spans="4:4" x14ac:dyDescent="0.35">
      <c r="D2690"/>
    </row>
    <row r="2691" spans="4:4" x14ac:dyDescent="0.35">
      <c r="D2691"/>
    </row>
    <row r="2692" spans="4:4" x14ac:dyDescent="0.35">
      <c r="D2692"/>
    </row>
    <row r="2693" spans="4:4" x14ac:dyDescent="0.35">
      <c r="D2693"/>
    </row>
    <row r="2694" spans="4:4" x14ac:dyDescent="0.35">
      <c r="D2694"/>
    </row>
    <row r="2695" spans="4:4" x14ac:dyDescent="0.35">
      <c r="D2695"/>
    </row>
    <row r="2696" spans="4:4" x14ac:dyDescent="0.35">
      <c r="D2696"/>
    </row>
    <row r="2697" spans="4:4" x14ac:dyDescent="0.35">
      <c r="D2697"/>
    </row>
    <row r="2698" spans="4:4" x14ac:dyDescent="0.35">
      <c r="D2698"/>
    </row>
    <row r="2699" spans="4:4" x14ac:dyDescent="0.35">
      <c r="D2699"/>
    </row>
    <row r="2700" spans="4:4" x14ac:dyDescent="0.35">
      <c r="D2700"/>
    </row>
    <row r="2701" spans="4:4" x14ac:dyDescent="0.35">
      <c r="D2701"/>
    </row>
    <row r="2702" spans="4:4" x14ac:dyDescent="0.35">
      <c r="D2702"/>
    </row>
    <row r="2703" spans="4:4" x14ac:dyDescent="0.35">
      <c r="D2703"/>
    </row>
    <row r="2704" spans="4:4" x14ac:dyDescent="0.35">
      <c r="D2704"/>
    </row>
    <row r="2705" spans="4:4" x14ac:dyDescent="0.35">
      <c r="D2705"/>
    </row>
    <row r="2706" spans="4:4" x14ac:dyDescent="0.35">
      <c r="D2706"/>
    </row>
    <row r="2707" spans="4:4" x14ac:dyDescent="0.35">
      <c r="D2707"/>
    </row>
    <row r="2708" spans="4:4" x14ac:dyDescent="0.35">
      <c r="D2708"/>
    </row>
    <row r="2709" spans="4:4" x14ac:dyDescent="0.35">
      <c r="D2709"/>
    </row>
    <row r="2710" spans="4:4" x14ac:dyDescent="0.35">
      <c r="D2710"/>
    </row>
    <row r="2711" spans="4:4" x14ac:dyDescent="0.35">
      <c r="D2711"/>
    </row>
    <row r="2712" spans="4:4" x14ac:dyDescent="0.35">
      <c r="D2712"/>
    </row>
    <row r="2713" spans="4:4" x14ac:dyDescent="0.35">
      <c r="D2713"/>
    </row>
    <row r="2714" spans="4:4" x14ac:dyDescent="0.35">
      <c r="D2714"/>
    </row>
    <row r="2715" spans="4:4" x14ac:dyDescent="0.35">
      <c r="D2715"/>
    </row>
    <row r="2716" spans="4:4" x14ac:dyDescent="0.35">
      <c r="D2716"/>
    </row>
    <row r="2717" spans="4:4" x14ac:dyDescent="0.35">
      <c r="D2717"/>
    </row>
    <row r="2718" spans="4:4" x14ac:dyDescent="0.35">
      <c r="D2718"/>
    </row>
    <row r="2719" spans="4:4" x14ac:dyDescent="0.35">
      <c r="D2719"/>
    </row>
    <row r="2720" spans="4:4" x14ac:dyDescent="0.35">
      <c r="D2720"/>
    </row>
    <row r="2721" spans="4:4" x14ac:dyDescent="0.35">
      <c r="D2721"/>
    </row>
    <row r="2722" spans="4:4" x14ac:dyDescent="0.35">
      <c r="D2722"/>
    </row>
    <row r="2723" spans="4:4" x14ac:dyDescent="0.35">
      <c r="D2723"/>
    </row>
    <row r="2724" spans="4:4" x14ac:dyDescent="0.35">
      <c r="D2724"/>
    </row>
    <row r="2725" spans="4:4" x14ac:dyDescent="0.35">
      <c r="D2725"/>
    </row>
    <row r="2726" spans="4:4" x14ac:dyDescent="0.35">
      <c r="D2726"/>
    </row>
    <row r="2727" spans="4:4" x14ac:dyDescent="0.35">
      <c r="D2727"/>
    </row>
    <row r="2728" spans="4:4" x14ac:dyDescent="0.35">
      <c r="D2728"/>
    </row>
    <row r="2729" spans="4:4" x14ac:dyDescent="0.35">
      <c r="D2729"/>
    </row>
    <row r="2730" spans="4:4" x14ac:dyDescent="0.35">
      <c r="D2730"/>
    </row>
    <row r="2731" spans="4:4" x14ac:dyDescent="0.35">
      <c r="D2731"/>
    </row>
    <row r="2732" spans="4:4" x14ac:dyDescent="0.35">
      <c r="D2732"/>
    </row>
    <row r="2733" spans="4:4" x14ac:dyDescent="0.35">
      <c r="D2733"/>
    </row>
    <row r="2734" spans="4:4" x14ac:dyDescent="0.35">
      <c r="D2734"/>
    </row>
    <row r="2735" spans="4:4" x14ac:dyDescent="0.35">
      <c r="D2735"/>
    </row>
    <row r="2736" spans="4:4" x14ac:dyDescent="0.35">
      <c r="D2736"/>
    </row>
    <row r="2737" spans="4:4" x14ac:dyDescent="0.35">
      <c r="D2737"/>
    </row>
    <row r="2738" spans="4:4" x14ac:dyDescent="0.35">
      <c r="D2738"/>
    </row>
    <row r="2739" spans="4:4" x14ac:dyDescent="0.35">
      <c r="D2739"/>
    </row>
    <row r="2740" spans="4:4" x14ac:dyDescent="0.35">
      <c r="D2740"/>
    </row>
    <row r="2741" spans="4:4" x14ac:dyDescent="0.35">
      <c r="D2741"/>
    </row>
    <row r="2742" spans="4:4" x14ac:dyDescent="0.35">
      <c r="D2742"/>
    </row>
    <row r="2743" spans="4:4" x14ac:dyDescent="0.35">
      <c r="D2743"/>
    </row>
    <row r="2744" spans="4:4" x14ac:dyDescent="0.35">
      <c r="D2744"/>
    </row>
    <row r="2745" spans="4:4" x14ac:dyDescent="0.35">
      <c r="D2745"/>
    </row>
    <row r="2746" spans="4:4" x14ac:dyDescent="0.35">
      <c r="D2746"/>
    </row>
    <row r="2747" spans="4:4" x14ac:dyDescent="0.35">
      <c r="D2747"/>
    </row>
    <row r="2748" spans="4:4" x14ac:dyDescent="0.35">
      <c r="D2748"/>
    </row>
    <row r="2749" spans="4:4" x14ac:dyDescent="0.35">
      <c r="D2749"/>
    </row>
    <row r="2750" spans="4:4" x14ac:dyDescent="0.35">
      <c r="D2750"/>
    </row>
    <row r="2751" spans="4:4" x14ac:dyDescent="0.35">
      <c r="D2751"/>
    </row>
    <row r="2752" spans="4:4" x14ac:dyDescent="0.35">
      <c r="D2752"/>
    </row>
    <row r="2753" spans="4:4" x14ac:dyDescent="0.35">
      <c r="D2753"/>
    </row>
    <row r="2754" spans="4:4" x14ac:dyDescent="0.35">
      <c r="D2754"/>
    </row>
    <row r="2755" spans="4:4" x14ac:dyDescent="0.35">
      <c r="D2755"/>
    </row>
    <row r="2756" spans="4:4" x14ac:dyDescent="0.35">
      <c r="D2756"/>
    </row>
    <row r="2757" spans="4:4" x14ac:dyDescent="0.35">
      <c r="D2757"/>
    </row>
    <row r="2758" spans="4:4" x14ac:dyDescent="0.35">
      <c r="D2758"/>
    </row>
    <row r="2759" spans="4:4" x14ac:dyDescent="0.35">
      <c r="D2759"/>
    </row>
    <row r="2760" spans="4:4" x14ac:dyDescent="0.35">
      <c r="D2760"/>
    </row>
    <row r="2761" spans="4:4" x14ac:dyDescent="0.35">
      <c r="D2761"/>
    </row>
    <row r="2762" spans="4:4" x14ac:dyDescent="0.35">
      <c r="D2762"/>
    </row>
    <row r="2763" spans="4:4" x14ac:dyDescent="0.35">
      <c r="D2763"/>
    </row>
    <row r="2764" spans="4:4" x14ac:dyDescent="0.35">
      <c r="D2764"/>
    </row>
    <row r="2765" spans="4:4" x14ac:dyDescent="0.35">
      <c r="D2765"/>
    </row>
    <row r="2766" spans="4:4" x14ac:dyDescent="0.35">
      <c r="D2766"/>
    </row>
    <row r="2767" spans="4:4" x14ac:dyDescent="0.35">
      <c r="D2767"/>
    </row>
    <row r="2768" spans="4:4" x14ac:dyDescent="0.35">
      <c r="D2768"/>
    </row>
    <row r="2769" spans="4:4" x14ac:dyDescent="0.35">
      <c r="D2769"/>
    </row>
    <row r="2770" spans="4:4" x14ac:dyDescent="0.35">
      <c r="D2770"/>
    </row>
    <row r="2771" spans="4:4" x14ac:dyDescent="0.35">
      <c r="D2771"/>
    </row>
    <row r="2772" spans="4:4" x14ac:dyDescent="0.35">
      <c r="D2772"/>
    </row>
    <row r="2773" spans="4:4" x14ac:dyDescent="0.35">
      <c r="D2773"/>
    </row>
    <row r="2774" spans="4:4" x14ac:dyDescent="0.35">
      <c r="D2774"/>
    </row>
    <row r="2775" spans="4:4" x14ac:dyDescent="0.35">
      <c r="D2775"/>
    </row>
    <row r="2776" spans="4:4" x14ac:dyDescent="0.35">
      <c r="D2776"/>
    </row>
    <row r="2777" spans="4:4" x14ac:dyDescent="0.35">
      <c r="D2777"/>
    </row>
    <row r="2778" spans="4:4" x14ac:dyDescent="0.35">
      <c r="D2778"/>
    </row>
    <row r="2779" spans="4:4" x14ac:dyDescent="0.35">
      <c r="D2779"/>
    </row>
    <row r="2780" spans="4:4" x14ac:dyDescent="0.35">
      <c r="D2780"/>
    </row>
    <row r="2781" spans="4:4" x14ac:dyDescent="0.35">
      <c r="D2781"/>
    </row>
    <row r="2782" spans="4:4" x14ac:dyDescent="0.35">
      <c r="D2782"/>
    </row>
    <row r="2783" spans="4:4" x14ac:dyDescent="0.35">
      <c r="D2783"/>
    </row>
    <row r="2784" spans="4:4" x14ac:dyDescent="0.35">
      <c r="D2784"/>
    </row>
    <row r="2785" spans="4:4" x14ac:dyDescent="0.35">
      <c r="D2785"/>
    </row>
    <row r="2786" spans="4:4" x14ac:dyDescent="0.35">
      <c r="D2786"/>
    </row>
    <row r="2787" spans="4:4" x14ac:dyDescent="0.35">
      <c r="D2787"/>
    </row>
    <row r="2788" spans="4:4" x14ac:dyDescent="0.35">
      <c r="D2788"/>
    </row>
    <row r="2789" spans="4:4" x14ac:dyDescent="0.35">
      <c r="D2789"/>
    </row>
    <row r="2790" spans="4:4" x14ac:dyDescent="0.35">
      <c r="D2790"/>
    </row>
    <row r="2791" spans="4:4" x14ac:dyDescent="0.35">
      <c r="D2791"/>
    </row>
    <row r="2792" spans="4:4" x14ac:dyDescent="0.35">
      <c r="D2792"/>
    </row>
    <row r="2793" spans="4:4" x14ac:dyDescent="0.35">
      <c r="D2793"/>
    </row>
    <row r="2794" spans="4:4" x14ac:dyDescent="0.35">
      <c r="D2794"/>
    </row>
    <row r="2795" spans="4:4" x14ac:dyDescent="0.35">
      <c r="D2795"/>
    </row>
    <row r="2796" spans="4:4" x14ac:dyDescent="0.35">
      <c r="D2796"/>
    </row>
    <row r="2797" spans="4:4" x14ac:dyDescent="0.35">
      <c r="D2797"/>
    </row>
    <row r="2798" spans="4:4" x14ac:dyDescent="0.35">
      <c r="D2798"/>
    </row>
    <row r="2799" spans="4:4" x14ac:dyDescent="0.35">
      <c r="D2799"/>
    </row>
    <row r="2800" spans="4:4" x14ac:dyDescent="0.35">
      <c r="D2800"/>
    </row>
    <row r="2801" spans="4:4" x14ac:dyDescent="0.35">
      <c r="D2801"/>
    </row>
    <row r="2802" spans="4:4" x14ac:dyDescent="0.35">
      <c r="D2802"/>
    </row>
    <row r="2803" spans="4:4" x14ac:dyDescent="0.35">
      <c r="D2803"/>
    </row>
    <row r="2804" spans="4:4" x14ac:dyDescent="0.35">
      <c r="D2804"/>
    </row>
    <row r="2805" spans="4:4" x14ac:dyDescent="0.35">
      <c r="D2805"/>
    </row>
    <row r="2806" spans="4:4" x14ac:dyDescent="0.35">
      <c r="D2806"/>
    </row>
    <row r="2807" spans="4:4" x14ac:dyDescent="0.35">
      <c r="D2807"/>
    </row>
    <row r="2808" spans="4:4" x14ac:dyDescent="0.35">
      <c r="D2808"/>
    </row>
    <row r="2809" spans="4:4" x14ac:dyDescent="0.35">
      <c r="D2809"/>
    </row>
    <row r="2810" spans="4:4" x14ac:dyDescent="0.35">
      <c r="D2810"/>
    </row>
    <row r="2811" spans="4:4" x14ac:dyDescent="0.35">
      <c r="D2811"/>
    </row>
    <row r="2812" spans="4:4" x14ac:dyDescent="0.35">
      <c r="D2812"/>
    </row>
    <row r="2813" spans="4:4" x14ac:dyDescent="0.35">
      <c r="D2813"/>
    </row>
    <row r="2814" spans="4:4" x14ac:dyDescent="0.35">
      <c r="D2814"/>
    </row>
    <row r="2815" spans="4:4" x14ac:dyDescent="0.35">
      <c r="D2815"/>
    </row>
    <row r="2816" spans="4:4" x14ac:dyDescent="0.35">
      <c r="D2816"/>
    </row>
    <row r="2817" spans="4:4" x14ac:dyDescent="0.35">
      <c r="D2817"/>
    </row>
    <row r="2818" spans="4:4" x14ac:dyDescent="0.35">
      <c r="D2818"/>
    </row>
    <row r="2819" spans="4:4" x14ac:dyDescent="0.35">
      <c r="D2819"/>
    </row>
    <row r="2820" spans="4:4" x14ac:dyDescent="0.35">
      <c r="D2820"/>
    </row>
    <row r="2821" spans="4:4" x14ac:dyDescent="0.35">
      <c r="D2821"/>
    </row>
    <row r="2822" spans="4:4" x14ac:dyDescent="0.35">
      <c r="D2822"/>
    </row>
    <row r="2823" spans="4:4" x14ac:dyDescent="0.35">
      <c r="D2823"/>
    </row>
    <row r="2824" spans="4:4" x14ac:dyDescent="0.35">
      <c r="D2824"/>
    </row>
    <row r="2825" spans="4:4" x14ac:dyDescent="0.35">
      <c r="D2825"/>
    </row>
    <row r="2826" spans="4:4" x14ac:dyDescent="0.35">
      <c r="D2826"/>
    </row>
    <row r="2827" spans="4:4" x14ac:dyDescent="0.35">
      <c r="D2827"/>
    </row>
    <row r="2828" spans="4:4" x14ac:dyDescent="0.35">
      <c r="D2828"/>
    </row>
    <row r="2829" spans="4:4" x14ac:dyDescent="0.35">
      <c r="D2829"/>
    </row>
    <row r="2830" spans="4:4" x14ac:dyDescent="0.35">
      <c r="D2830"/>
    </row>
    <row r="2831" spans="4:4" x14ac:dyDescent="0.35">
      <c r="D2831"/>
    </row>
    <row r="2832" spans="4:4" x14ac:dyDescent="0.35">
      <c r="D2832"/>
    </row>
    <row r="2833" spans="4:4" x14ac:dyDescent="0.35">
      <c r="D2833"/>
    </row>
    <row r="2834" spans="4:4" x14ac:dyDescent="0.35">
      <c r="D2834"/>
    </row>
    <row r="2835" spans="4:4" x14ac:dyDescent="0.35">
      <c r="D2835"/>
    </row>
    <row r="2836" spans="4:4" x14ac:dyDescent="0.35">
      <c r="D2836"/>
    </row>
    <row r="2837" spans="4:4" x14ac:dyDescent="0.35">
      <c r="D2837"/>
    </row>
    <row r="2838" spans="4:4" x14ac:dyDescent="0.35">
      <c r="D2838"/>
    </row>
    <row r="2839" spans="4:4" x14ac:dyDescent="0.35">
      <c r="D2839"/>
    </row>
    <row r="2840" spans="4:4" x14ac:dyDescent="0.35">
      <c r="D2840"/>
    </row>
    <row r="2841" spans="4:4" x14ac:dyDescent="0.35">
      <c r="D2841"/>
    </row>
    <row r="2842" spans="4:4" x14ac:dyDescent="0.35">
      <c r="D2842"/>
    </row>
    <row r="2843" spans="4:4" x14ac:dyDescent="0.35">
      <c r="D2843"/>
    </row>
    <row r="2844" spans="4:4" x14ac:dyDescent="0.35">
      <c r="D2844"/>
    </row>
    <row r="2845" spans="4:4" x14ac:dyDescent="0.35">
      <c r="D2845"/>
    </row>
    <row r="2846" spans="4:4" x14ac:dyDescent="0.35">
      <c r="D2846"/>
    </row>
    <row r="2847" spans="4:4" x14ac:dyDescent="0.35">
      <c r="D2847"/>
    </row>
    <row r="2848" spans="4:4" x14ac:dyDescent="0.35">
      <c r="D2848"/>
    </row>
    <row r="2849" spans="4:4" x14ac:dyDescent="0.35">
      <c r="D2849"/>
    </row>
    <row r="2850" spans="4:4" x14ac:dyDescent="0.35">
      <c r="D2850"/>
    </row>
    <row r="2851" spans="4:4" x14ac:dyDescent="0.35">
      <c r="D2851"/>
    </row>
    <row r="2852" spans="4:4" x14ac:dyDescent="0.35">
      <c r="D2852"/>
    </row>
    <row r="2853" spans="4:4" x14ac:dyDescent="0.35">
      <c r="D2853"/>
    </row>
    <row r="2854" spans="4:4" x14ac:dyDescent="0.35">
      <c r="D2854"/>
    </row>
    <row r="2855" spans="4:4" x14ac:dyDescent="0.35">
      <c r="D2855"/>
    </row>
    <row r="2856" spans="4:4" x14ac:dyDescent="0.35">
      <c r="D2856"/>
    </row>
    <row r="2857" spans="4:4" x14ac:dyDescent="0.35">
      <c r="D2857"/>
    </row>
    <row r="2858" spans="4:4" x14ac:dyDescent="0.35">
      <c r="D2858"/>
    </row>
    <row r="2859" spans="4:4" x14ac:dyDescent="0.35">
      <c r="D2859"/>
    </row>
    <row r="2860" spans="4:4" x14ac:dyDescent="0.35">
      <c r="D2860"/>
    </row>
    <row r="2861" spans="4:4" x14ac:dyDescent="0.35">
      <c r="D2861"/>
    </row>
    <row r="2862" spans="4:4" x14ac:dyDescent="0.35">
      <c r="D2862"/>
    </row>
    <row r="2863" spans="4:4" x14ac:dyDescent="0.35">
      <c r="D2863"/>
    </row>
    <row r="2864" spans="4:4" x14ac:dyDescent="0.35">
      <c r="D2864"/>
    </row>
    <row r="2865" spans="4:4" x14ac:dyDescent="0.35">
      <c r="D2865"/>
    </row>
    <row r="2866" spans="4:4" x14ac:dyDescent="0.35">
      <c r="D2866"/>
    </row>
    <row r="2867" spans="4:4" x14ac:dyDescent="0.35">
      <c r="D2867"/>
    </row>
    <row r="2868" spans="4:4" x14ac:dyDescent="0.35">
      <c r="D2868"/>
    </row>
    <row r="2869" spans="4:4" x14ac:dyDescent="0.35">
      <c r="D2869"/>
    </row>
    <row r="2870" spans="4:4" x14ac:dyDescent="0.35">
      <c r="D2870"/>
    </row>
    <row r="2871" spans="4:4" x14ac:dyDescent="0.35">
      <c r="D2871"/>
    </row>
    <row r="2872" spans="4:4" x14ac:dyDescent="0.35">
      <c r="D2872"/>
    </row>
    <row r="2873" spans="4:4" x14ac:dyDescent="0.35">
      <c r="D2873"/>
    </row>
    <row r="2874" spans="4:4" x14ac:dyDescent="0.35">
      <c r="D2874"/>
    </row>
    <row r="2875" spans="4:4" x14ac:dyDescent="0.35">
      <c r="D2875"/>
    </row>
    <row r="2876" spans="4:4" x14ac:dyDescent="0.35">
      <c r="D2876"/>
    </row>
    <row r="2877" spans="4:4" x14ac:dyDescent="0.35">
      <c r="D2877"/>
    </row>
    <row r="2878" spans="4:4" x14ac:dyDescent="0.35">
      <c r="D2878"/>
    </row>
    <row r="2879" spans="4:4" x14ac:dyDescent="0.35">
      <c r="D2879"/>
    </row>
    <row r="2880" spans="4:4" x14ac:dyDescent="0.35">
      <c r="D2880"/>
    </row>
    <row r="2881" spans="4:4" x14ac:dyDescent="0.35">
      <c r="D2881"/>
    </row>
    <row r="2882" spans="4:4" x14ac:dyDescent="0.35">
      <c r="D2882"/>
    </row>
    <row r="2883" spans="4:4" x14ac:dyDescent="0.35">
      <c r="D2883"/>
    </row>
    <row r="2884" spans="4:4" x14ac:dyDescent="0.35">
      <c r="D2884"/>
    </row>
    <row r="2885" spans="4:4" x14ac:dyDescent="0.35">
      <c r="D2885"/>
    </row>
    <row r="2886" spans="4:4" x14ac:dyDescent="0.35">
      <c r="D2886"/>
    </row>
    <row r="2887" spans="4:4" x14ac:dyDescent="0.35">
      <c r="D2887"/>
    </row>
    <row r="2888" spans="4:4" x14ac:dyDescent="0.35">
      <c r="D2888"/>
    </row>
    <row r="2889" spans="4:4" x14ac:dyDescent="0.35">
      <c r="D2889"/>
    </row>
    <row r="2890" spans="4:4" x14ac:dyDescent="0.35">
      <c r="D2890"/>
    </row>
    <row r="2891" spans="4:4" x14ac:dyDescent="0.35">
      <c r="D2891"/>
    </row>
    <row r="2892" spans="4:4" x14ac:dyDescent="0.35">
      <c r="D2892"/>
    </row>
    <row r="2893" spans="4:4" x14ac:dyDescent="0.35">
      <c r="D2893"/>
    </row>
    <row r="2894" spans="4:4" x14ac:dyDescent="0.35">
      <c r="D2894"/>
    </row>
    <row r="2895" spans="4:4" x14ac:dyDescent="0.35">
      <c r="D2895"/>
    </row>
    <row r="2896" spans="4:4" x14ac:dyDescent="0.35">
      <c r="D2896"/>
    </row>
    <row r="2897" spans="4:4" x14ac:dyDescent="0.35">
      <c r="D2897"/>
    </row>
    <row r="2898" spans="4:4" x14ac:dyDescent="0.35">
      <c r="D2898"/>
    </row>
    <row r="2899" spans="4:4" x14ac:dyDescent="0.35">
      <c r="D2899"/>
    </row>
    <row r="2900" spans="4:4" x14ac:dyDescent="0.35">
      <c r="D2900"/>
    </row>
    <row r="2901" spans="4:4" x14ac:dyDescent="0.35">
      <c r="D2901"/>
    </row>
    <row r="2902" spans="4:4" x14ac:dyDescent="0.35">
      <c r="D2902"/>
    </row>
    <row r="2903" spans="4:4" x14ac:dyDescent="0.35">
      <c r="D2903"/>
    </row>
    <row r="2904" spans="4:4" x14ac:dyDescent="0.35">
      <c r="D2904"/>
    </row>
    <row r="2905" spans="4:4" x14ac:dyDescent="0.35">
      <c r="D2905"/>
    </row>
    <row r="2906" spans="4:4" x14ac:dyDescent="0.35">
      <c r="D2906"/>
    </row>
    <row r="2907" spans="4:4" x14ac:dyDescent="0.35">
      <c r="D2907"/>
    </row>
    <row r="2908" spans="4:4" x14ac:dyDescent="0.35">
      <c r="D2908"/>
    </row>
    <row r="2909" spans="4:4" x14ac:dyDescent="0.35">
      <c r="D2909"/>
    </row>
    <row r="2910" spans="4:4" x14ac:dyDescent="0.35">
      <c r="D2910"/>
    </row>
    <row r="2911" spans="4:4" x14ac:dyDescent="0.35">
      <c r="D2911"/>
    </row>
    <row r="2912" spans="4:4" x14ac:dyDescent="0.35">
      <c r="D2912"/>
    </row>
    <row r="2913" spans="4:4" x14ac:dyDescent="0.35">
      <c r="D2913"/>
    </row>
    <row r="2914" spans="4:4" x14ac:dyDescent="0.35">
      <c r="D2914"/>
    </row>
    <row r="2915" spans="4:4" x14ac:dyDescent="0.35">
      <c r="D2915"/>
    </row>
    <row r="2916" spans="4:4" x14ac:dyDescent="0.35">
      <c r="D2916"/>
    </row>
    <row r="2917" spans="4:4" x14ac:dyDescent="0.35">
      <c r="D2917"/>
    </row>
    <row r="2918" spans="4:4" x14ac:dyDescent="0.35">
      <c r="D2918"/>
    </row>
    <row r="2919" spans="4:4" x14ac:dyDescent="0.35">
      <c r="D2919"/>
    </row>
    <row r="2920" spans="4:4" x14ac:dyDescent="0.35">
      <c r="D2920"/>
    </row>
    <row r="2921" spans="4:4" x14ac:dyDescent="0.35">
      <c r="D2921"/>
    </row>
    <row r="2922" spans="4:4" x14ac:dyDescent="0.35">
      <c r="D2922"/>
    </row>
    <row r="2923" spans="4:4" x14ac:dyDescent="0.35">
      <c r="D2923"/>
    </row>
    <row r="2924" spans="4:4" x14ac:dyDescent="0.35">
      <c r="D2924"/>
    </row>
    <row r="2925" spans="4:4" x14ac:dyDescent="0.35">
      <c r="D2925"/>
    </row>
    <row r="2926" spans="4:4" x14ac:dyDescent="0.35">
      <c r="D2926"/>
    </row>
    <row r="2927" spans="4:4" x14ac:dyDescent="0.35">
      <c r="D2927"/>
    </row>
    <row r="2928" spans="4:4" x14ac:dyDescent="0.35">
      <c r="D2928"/>
    </row>
    <row r="2929" spans="4:4" x14ac:dyDescent="0.35">
      <c r="D2929"/>
    </row>
    <row r="2930" spans="4:4" x14ac:dyDescent="0.35">
      <c r="D2930"/>
    </row>
    <row r="2931" spans="4:4" x14ac:dyDescent="0.35">
      <c r="D2931"/>
    </row>
    <row r="2932" spans="4:4" x14ac:dyDescent="0.35">
      <c r="D2932"/>
    </row>
    <row r="2933" spans="4:4" x14ac:dyDescent="0.35">
      <c r="D2933"/>
    </row>
    <row r="2934" spans="4:4" x14ac:dyDescent="0.35">
      <c r="D2934"/>
    </row>
    <row r="2935" spans="4:4" x14ac:dyDescent="0.35">
      <c r="D2935"/>
    </row>
    <row r="2936" spans="4:4" x14ac:dyDescent="0.35">
      <c r="D2936"/>
    </row>
    <row r="2937" spans="4:4" x14ac:dyDescent="0.35">
      <c r="D2937"/>
    </row>
    <row r="2938" spans="4:4" x14ac:dyDescent="0.35">
      <c r="D2938"/>
    </row>
    <row r="2939" spans="4:4" x14ac:dyDescent="0.35">
      <c r="D2939"/>
    </row>
    <row r="2940" spans="4:4" x14ac:dyDescent="0.35">
      <c r="D2940"/>
    </row>
    <row r="2941" spans="4:4" x14ac:dyDescent="0.35">
      <c r="D2941"/>
    </row>
    <row r="2942" spans="4:4" x14ac:dyDescent="0.35">
      <c r="D2942"/>
    </row>
    <row r="2943" spans="4:4" x14ac:dyDescent="0.35">
      <c r="D2943"/>
    </row>
    <row r="2944" spans="4:4" x14ac:dyDescent="0.35">
      <c r="D2944"/>
    </row>
    <row r="2945" spans="4:4" x14ac:dyDescent="0.35">
      <c r="D2945"/>
    </row>
    <row r="2946" spans="4:4" x14ac:dyDescent="0.35">
      <c r="D2946"/>
    </row>
    <row r="2947" spans="4:4" x14ac:dyDescent="0.35">
      <c r="D2947"/>
    </row>
    <row r="2948" spans="4:4" x14ac:dyDescent="0.35">
      <c r="D2948"/>
    </row>
    <row r="2949" spans="4:4" x14ac:dyDescent="0.35">
      <c r="D2949"/>
    </row>
    <row r="2950" spans="4:4" x14ac:dyDescent="0.35">
      <c r="D2950"/>
    </row>
    <row r="2951" spans="4:4" x14ac:dyDescent="0.35">
      <c r="D2951"/>
    </row>
    <row r="2952" spans="4:4" x14ac:dyDescent="0.35">
      <c r="D2952"/>
    </row>
    <row r="2953" spans="4:4" x14ac:dyDescent="0.35">
      <c r="D2953"/>
    </row>
    <row r="2954" spans="4:4" x14ac:dyDescent="0.35">
      <c r="D2954"/>
    </row>
    <row r="2955" spans="4:4" x14ac:dyDescent="0.35">
      <c r="D2955"/>
    </row>
    <row r="2956" spans="4:4" x14ac:dyDescent="0.35">
      <c r="D2956"/>
    </row>
    <row r="2957" spans="4:4" x14ac:dyDescent="0.35">
      <c r="D2957"/>
    </row>
    <row r="2958" spans="4:4" x14ac:dyDescent="0.35">
      <c r="D2958"/>
    </row>
    <row r="2959" spans="4:4" x14ac:dyDescent="0.35">
      <c r="D2959"/>
    </row>
    <row r="2960" spans="4:4" x14ac:dyDescent="0.35">
      <c r="D2960"/>
    </row>
    <row r="2961" spans="4:4" x14ac:dyDescent="0.35">
      <c r="D2961"/>
    </row>
    <row r="2962" spans="4:4" x14ac:dyDescent="0.35">
      <c r="D2962"/>
    </row>
    <row r="2963" spans="4:4" x14ac:dyDescent="0.35">
      <c r="D2963"/>
    </row>
    <row r="2964" spans="4:4" x14ac:dyDescent="0.35">
      <c r="D2964"/>
    </row>
    <row r="2965" spans="4:4" x14ac:dyDescent="0.35">
      <c r="D2965"/>
    </row>
    <row r="2966" spans="4:4" x14ac:dyDescent="0.35">
      <c r="D2966"/>
    </row>
    <row r="2967" spans="4:4" x14ac:dyDescent="0.35">
      <c r="D2967"/>
    </row>
    <row r="2968" spans="4:4" x14ac:dyDescent="0.35">
      <c r="D2968"/>
    </row>
    <row r="2969" spans="4:4" x14ac:dyDescent="0.35">
      <c r="D2969"/>
    </row>
    <row r="2970" spans="4:4" x14ac:dyDescent="0.35">
      <c r="D2970"/>
    </row>
    <row r="2971" spans="4:4" x14ac:dyDescent="0.35">
      <c r="D2971"/>
    </row>
    <row r="2972" spans="4:4" x14ac:dyDescent="0.35">
      <c r="D2972"/>
    </row>
    <row r="2973" spans="4:4" x14ac:dyDescent="0.35">
      <c r="D2973"/>
    </row>
    <row r="2974" spans="4:4" x14ac:dyDescent="0.35">
      <c r="D2974"/>
    </row>
    <row r="2975" spans="4:4" x14ac:dyDescent="0.35">
      <c r="D2975"/>
    </row>
    <row r="2976" spans="4:4" x14ac:dyDescent="0.35">
      <c r="D2976"/>
    </row>
    <row r="2977" spans="4:4" x14ac:dyDescent="0.35">
      <c r="D2977"/>
    </row>
    <row r="2978" spans="4:4" x14ac:dyDescent="0.35">
      <c r="D2978"/>
    </row>
    <row r="2979" spans="4:4" x14ac:dyDescent="0.35">
      <c r="D2979"/>
    </row>
    <row r="2980" spans="4:4" x14ac:dyDescent="0.35">
      <c r="D2980"/>
    </row>
    <row r="2981" spans="4:4" x14ac:dyDescent="0.35">
      <c r="D2981"/>
    </row>
    <row r="2982" spans="4:4" x14ac:dyDescent="0.35">
      <c r="D2982"/>
    </row>
    <row r="2983" spans="4:4" x14ac:dyDescent="0.35">
      <c r="D2983"/>
    </row>
    <row r="2984" spans="4:4" x14ac:dyDescent="0.35">
      <c r="D2984"/>
    </row>
    <row r="2985" spans="4:4" x14ac:dyDescent="0.35">
      <c r="D2985"/>
    </row>
    <row r="2986" spans="4:4" x14ac:dyDescent="0.35">
      <c r="D2986"/>
    </row>
    <row r="2987" spans="4:4" x14ac:dyDescent="0.35">
      <c r="D2987"/>
    </row>
    <row r="2988" spans="4:4" x14ac:dyDescent="0.35">
      <c r="D2988"/>
    </row>
  </sheetData>
  <mergeCells count="10">
    <mergeCell ref="D1:E1"/>
    <mergeCell ref="V1:W1"/>
    <mergeCell ref="H1:I1"/>
    <mergeCell ref="J1:K1"/>
    <mergeCell ref="L1:M1"/>
    <mergeCell ref="R1:S1"/>
    <mergeCell ref="F1:G1"/>
    <mergeCell ref="N1:O1"/>
    <mergeCell ref="P1:Q1"/>
    <mergeCell ref="T1:U1"/>
  </mergeCells>
  <printOptions gridLines="1"/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T81"/>
  <sheetViews>
    <sheetView tabSelected="1" workbookViewId="0">
      <pane xSplit="3" ySplit="3" topLeftCell="D23" activePane="bottomRight" state="frozen"/>
      <selection activeCell="G130" sqref="G130"/>
      <selection pane="topRight" activeCell="G130" sqref="G130"/>
      <selection pane="bottomLeft" activeCell="G130" sqref="G130"/>
      <selection pane="bottomRight" activeCell="I45" sqref="I45"/>
    </sheetView>
  </sheetViews>
  <sheetFormatPr defaultRowHeight="14.5" x14ac:dyDescent="0.35"/>
  <cols>
    <col min="3" max="3" width="13.7265625" customWidth="1"/>
    <col min="5" max="5" width="11.26953125" customWidth="1"/>
    <col min="6" max="6" width="11.1796875" bestFit="1" customWidth="1"/>
    <col min="7" max="7" width="13.81640625" customWidth="1"/>
    <col min="8" max="8" width="14.81640625" customWidth="1"/>
    <col min="9" max="9" width="14.1796875" customWidth="1"/>
    <col min="10" max="10" width="10.1796875" customWidth="1"/>
    <col min="11" max="11" width="9.1796875" customWidth="1"/>
    <col min="14" max="14" width="10" bestFit="1" customWidth="1"/>
    <col min="19" max="19" width="11.453125" customWidth="1"/>
    <col min="20" max="20" width="11" customWidth="1"/>
  </cols>
  <sheetData>
    <row r="1" spans="1:20" ht="36" customHeight="1" x14ac:dyDescent="0.6">
      <c r="D1" s="47" t="s">
        <v>317</v>
      </c>
      <c r="E1" s="47"/>
      <c r="F1" s="47"/>
      <c r="G1" s="47"/>
      <c r="H1" s="47"/>
      <c r="I1" s="47"/>
      <c r="J1" s="47"/>
    </row>
    <row r="2" spans="1:20" x14ac:dyDescent="0.35">
      <c r="E2" s="49">
        <v>2021</v>
      </c>
      <c r="F2" s="49"/>
      <c r="G2" s="49"/>
      <c r="H2" s="1"/>
      <c r="I2" s="1">
        <v>2022</v>
      </c>
      <c r="Q2" t="s">
        <v>5</v>
      </c>
      <c r="S2" t="s">
        <v>70</v>
      </c>
      <c r="T2" t="s">
        <v>71</v>
      </c>
    </row>
    <row r="3" spans="1:20" x14ac:dyDescent="0.35">
      <c r="E3" s="1" t="s">
        <v>17</v>
      </c>
      <c r="F3" s="1" t="s">
        <v>18</v>
      </c>
      <c r="G3" s="1" t="s">
        <v>20</v>
      </c>
      <c r="H3" s="1" t="s">
        <v>84</v>
      </c>
      <c r="I3" s="17" t="s">
        <v>18</v>
      </c>
      <c r="S3" s="5"/>
      <c r="T3" s="24"/>
    </row>
    <row r="4" spans="1:20" x14ac:dyDescent="0.35">
      <c r="E4" s="1"/>
      <c r="F4" s="1"/>
      <c r="G4" s="1"/>
      <c r="H4" s="1"/>
      <c r="Q4">
        <v>2017</v>
      </c>
      <c r="S4" s="5">
        <f>18750</f>
        <v>18750</v>
      </c>
      <c r="T4" s="24">
        <f>+S4</f>
        <v>18750</v>
      </c>
    </row>
    <row r="5" spans="1:20" x14ac:dyDescent="0.35">
      <c r="A5" s="1" t="s">
        <v>0</v>
      </c>
      <c r="Q5">
        <v>2018</v>
      </c>
      <c r="S5" s="5">
        <v>41563</v>
      </c>
      <c r="T5" s="24">
        <f>+S5</f>
        <v>41563</v>
      </c>
    </row>
    <row r="6" spans="1:20" x14ac:dyDescent="0.35">
      <c r="A6" t="s">
        <v>1</v>
      </c>
      <c r="E6" s="39">
        <f>+Bogføring!I42</f>
        <v>90000</v>
      </c>
      <c r="F6" s="39">
        <f>40*(1000+1000)</f>
        <v>80000</v>
      </c>
      <c r="G6" s="43">
        <f>+F6-E6</f>
        <v>-10000</v>
      </c>
      <c r="H6">
        <v>1</v>
      </c>
      <c r="I6" s="2">
        <f>40*(1000+1000)</f>
        <v>80000</v>
      </c>
      <c r="J6" t="s">
        <v>85</v>
      </c>
      <c r="L6" s="2"/>
      <c r="Q6">
        <v>2019</v>
      </c>
      <c r="S6" s="5">
        <v>14000</v>
      </c>
      <c r="T6" s="24">
        <f>+S6</f>
        <v>14000</v>
      </c>
    </row>
    <row r="7" spans="1:20" x14ac:dyDescent="0.35">
      <c r="A7" t="s">
        <v>2</v>
      </c>
      <c r="E7" s="39"/>
      <c r="F7" s="39">
        <v>0</v>
      </c>
      <c r="G7" s="43">
        <f>+F7-E7</f>
        <v>0</v>
      </c>
      <c r="I7" s="2">
        <v>0</v>
      </c>
      <c r="L7" s="2"/>
      <c r="Q7">
        <v>2020</v>
      </c>
      <c r="S7" s="5">
        <v>13312.5</v>
      </c>
      <c r="T7" s="24">
        <f>+S7</f>
        <v>13312.5</v>
      </c>
    </row>
    <row r="8" spans="1:20" x14ac:dyDescent="0.35">
      <c r="A8" t="s">
        <v>3</v>
      </c>
      <c r="E8" s="39">
        <f>SUM(E6:E7)</f>
        <v>90000</v>
      </c>
      <c r="F8" s="39">
        <f>SUM(F6:F7)</f>
        <v>80000</v>
      </c>
      <c r="G8" s="43">
        <f>+F8-E8</f>
        <v>-10000</v>
      </c>
      <c r="I8" s="2">
        <f>SUM(I6:I7)</f>
        <v>80000</v>
      </c>
      <c r="L8" s="2"/>
      <c r="Q8">
        <v>2021</v>
      </c>
      <c r="S8" s="5">
        <f>+E14</f>
        <v>31218.75</v>
      </c>
      <c r="T8" s="24">
        <f>+S8</f>
        <v>31218.75</v>
      </c>
    </row>
    <row r="9" spans="1:20" x14ac:dyDescent="0.35">
      <c r="E9" s="39"/>
      <c r="F9" s="39"/>
      <c r="G9" s="43"/>
      <c r="I9" s="2"/>
      <c r="L9" s="2"/>
      <c r="Q9" t="s">
        <v>72</v>
      </c>
      <c r="S9" s="5">
        <f>AVERAGE(S4:S8)</f>
        <v>23768.85</v>
      </c>
      <c r="T9" s="24">
        <f t="shared" ref="T9" si="0">+S9</f>
        <v>23768.85</v>
      </c>
    </row>
    <row r="10" spans="1:20" x14ac:dyDescent="0.35">
      <c r="A10" s="1" t="s">
        <v>74</v>
      </c>
      <c r="E10" s="39"/>
      <c r="F10" s="39"/>
      <c r="G10" s="43"/>
      <c r="I10" s="2"/>
      <c r="L10" s="2"/>
    </row>
    <row r="11" spans="1:20" x14ac:dyDescent="0.35">
      <c r="A11" t="s">
        <v>78</v>
      </c>
      <c r="E11" s="39">
        <f>+Bogføring!R39</f>
        <v>41.5</v>
      </c>
      <c r="F11" s="39">
        <v>100</v>
      </c>
      <c r="G11" s="43">
        <f>+F11-E11</f>
        <v>58.5</v>
      </c>
      <c r="H11">
        <v>2</v>
      </c>
      <c r="I11" s="2">
        <v>100</v>
      </c>
      <c r="J11" t="s">
        <v>86</v>
      </c>
      <c r="L11" s="2"/>
    </row>
    <row r="12" spans="1:20" x14ac:dyDescent="0.35">
      <c r="A12" t="s">
        <v>75</v>
      </c>
      <c r="E12" s="39">
        <f>+Bogføring!K43</f>
        <v>1194.74</v>
      </c>
      <c r="F12" s="39">
        <v>1700</v>
      </c>
      <c r="G12" s="43">
        <f>+F12-E12</f>
        <v>505.26</v>
      </c>
      <c r="H12">
        <v>3</v>
      </c>
      <c r="I12" s="2">
        <v>1700</v>
      </c>
      <c r="J12" t="s">
        <v>87</v>
      </c>
      <c r="L12" s="2"/>
    </row>
    <row r="13" spans="1:20" x14ac:dyDescent="0.35">
      <c r="A13" t="s">
        <v>4</v>
      </c>
      <c r="E13" s="39">
        <f>+Bogføring!L38</f>
        <v>349.95</v>
      </c>
      <c r="F13" s="39">
        <v>600</v>
      </c>
      <c r="G13" s="43">
        <f>+F13-E13</f>
        <v>250.05</v>
      </c>
      <c r="H13">
        <v>4</v>
      </c>
      <c r="I13" s="2">
        <v>600</v>
      </c>
      <c r="J13" t="s">
        <v>89</v>
      </c>
      <c r="L13" s="2"/>
    </row>
    <row r="14" spans="1:20" x14ac:dyDescent="0.35">
      <c r="A14" t="s">
        <v>5</v>
      </c>
      <c r="E14" s="39">
        <f>+Bogføring!M43-E13</f>
        <v>31218.75</v>
      </c>
      <c r="F14" s="39">
        <v>24000</v>
      </c>
      <c r="G14" s="43">
        <f>+F14-E14</f>
        <v>-7218.75</v>
      </c>
      <c r="H14">
        <v>5</v>
      </c>
      <c r="I14" s="2">
        <v>24000</v>
      </c>
      <c r="J14" t="s">
        <v>90</v>
      </c>
      <c r="L14" s="2"/>
    </row>
    <row r="15" spans="1:20" x14ac:dyDescent="0.35">
      <c r="A15" t="s">
        <v>6</v>
      </c>
      <c r="E15" s="39">
        <f>+Bogføring!R12+Bogføring!R13+Bogføring!R20+Bogføring!R21+Bogføring!R30+Bogføring!R31+Bogføring!R40+Bogføring!R41</f>
        <v>940.55</v>
      </c>
      <c r="F15" s="39">
        <v>1600</v>
      </c>
      <c r="G15" s="43">
        <f t="shared" ref="G15:G30" si="1">+F15-E15</f>
        <v>659.45</v>
      </c>
      <c r="H15">
        <v>6</v>
      </c>
      <c r="I15" s="2">
        <v>1600</v>
      </c>
      <c r="J15" t="s">
        <v>92</v>
      </c>
      <c r="L15" s="2"/>
    </row>
    <row r="16" spans="1:20" x14ac:dyDescent="0.35">
      <c r="A16" t="s">
        <v>7</v>
      </c>
      <c r="E16" s="39"/>
      <c r="F16" s="39"/>
      <c r="G16" s="43"/>
      <c r="I16" s="2"/>
      <c r="L16" s="2"/>
    </row>
    <row r="17" spans="1:20" x14ac:dyDescent="0.35">
      <c r="B17" t="s">
        <v>8</v>
      </c>
      <c r="E17" s="39">
        <f>+Bogføring!P8+Bogføring!P11+Bogføring!P12</f>
        <v>0</v>
      </c>
      <c r="F17" s="39">
        <v>0</v>
      </c>
      <c r="G17" s="43">
        <f t="shared" si="1"/>
        <v>0</v>
      </c>
      <c r="H17">
        <v>7</v>
      </c>
      <c r="I17" s="2"/>
      <c r="J17" t="s">
        <v>94</v>
      </c>
      <c r="L17" s="2"/>
    </row>
    <row r="18" spans="1:20" x14ac:dyDescent="0.35">
      <c r="B18" t="s">
        <v>9</v>
      </c>
      <c r="E18" s="39">
        <f>+Bogføring!P23</f>
        <v>2156.5</v>
      </c>
      <c r="F18" s="39">
        <v>3000</v>
      </c>
      <c r="G18" s="43">
        <f t="shared" si="1"/>
        <v>843.5</v>
      </c>
      <c r="I18" s="2">
        <v>3000</v>
      </c>
      <c r="J18" t="s">
        <v>95</v>
      </c>
      <c r="L18" s="2"/>
    </row>
    <row r="19" spans="1:20" x14ac:dyDescent="0.35">
      <c r="B19" t="s">
        <v>129</v>
      </c>
      <c r="E19" s="39">
        <f>+SUM(Bogføring!P24:'Bogføring'!P27)-Bogføring!Q32</f>
        <v>21749</v>
      </c>
      <c r="F19" s="39">
        <v>30000</v>
      </c>
      <c r="G19" s="43">
        <f t="shared" si="1"/>
        <v>8251</v>
      </c>
      <c r="I19" s="2"/>
      <c r="L19" s="2"/>
    </row>
    <row r="20" spans="1:20" x14ac:dyDescent="0.35">
      <c r="A20" t="s">
        <v>10</v>
      </c>
      <c r="E20" s="40">
        <f>+Bogføring!O43</f>
        <v>3109.35</v>
      </c>
      <c r="F20" s="39">
        <v>3000</v>
      </c>
      <c r="G20" s="43">
        <f t="shared" si="1"/>
        <v>-109.34999999999991</v>
      </c>
      <c r="I20" s="2">
        <v>3500</v>
      </c>
      <c r="L20" s="2"/>
    </row>
    <row r="21" spans="1:20" x14ac:dyDescent="0.35">
      <c r="A21" t="s">
        <v>58</v>
      </c>
      <c r="E21" s="39">
        <f>+Bogføring!R8+Bogføring!R35+Bogføring!R37</f>
        <v>1295.96</v>
      </c>
      <c r="F21" s="39">
        <v>1000</v>
      </c>
      <c r="G21" s="43">
        <f t="shared" si="1"/>
        <v>-295.96000000000004</v>
      </c>
      <c r="H21">
        <v>9</v>
      </c>
      <c r="I21" s="2">
        <v>1500</v>
      </c>
      <c r="J21" t="s">
        <v>96</v>
      </c>
      <c r="L21" s="2"/>
    </row>
    <row r="22" spans="1:20" x14ac:dyDescent="0.35">
      <c r="A22" t="s">
        <v>11</v>
      </c>
      <c r="E22" s="39"/>
      <c r="F22" s="39"/>
      <c r="G22" s="43"/>
      <c r="I22" s="2"/>
      <c r="L22" s="2"/>
    </row>
    <row r="23" spans="1:20" x14ac:dyDescent="0.35">
      <c r="B23" t="s">
        <v>12</v>
      </c>
      <c r="E23" s="39">
        <f>+Bogføring!R11</f>
        <v>1634.18</v>
      </c>
      <c r="F23" s="39">
        <v>1600</v>
      </c>
      <c r="G23" s="43">
        <f t="shared" si="1"/>
        <v>-34.180000000000064</v>
      </c>
      <c r="I23" s="2">
        <v>1700</v>
      </c>
      <c r="L23" s="2"/>
    </row>
    <row r="24" spans="1:20" x14ac:dyDescent="0.35">
      <c r="B24" t="s">
        <v>13</v>
      </c>
      <c r="E24" s="39">
        <f>+Bogføring!R22</f>
        <v>3250</v>
      </c>
      <c r="F24" s="39">
        <v>3200</v>
      </c>
      <c r="G24" s="43">
        <f t="shared" si="1"/>
        <v>-50</v>
      </c>
      <c r="H24">
        <v>10</v>
      </c>
      <c r="I24" s="2">
        <v>3300</v>
      </c>
      <c r="J24" t="s">
        <v>98</v>
      </c>
      <c r="L24" s="2"/>
    </row>
    <row r="25" spans="1:20" x14ac:dyDescent="0.35">
      <c r="A25" t="s">
        <v>14</v>
      </c>
      <c r="E25" s="39"/>
      <c r="F25" s="39">
        <v>6200</v>
      </c>
      <c r="G25" s="43">
        <f t="shared" si="1"/>
        <v>6200</v>
      </c>
      <c r="H25">
        <v>11</v>
      </c>
      <c r="I25" s="2">
        <v>8000</v>
      </c>
      <c r="J25" t="s">
        <v>125</v>
      </c>
      <c r="L25" s="2"/>
    </row>
    <row r="26" spans="1:20" x14ac:dyDescent="0.35">
      <c r="A26" t="s">
        <v>15</v>
      </c>
      <c r="E26" s="39">
        <f>+Bogføring!R4+Bogføring!R18+Bogføring!R36</f>
        <v>891.5</v>
      </c>
      <c r="F26" s="39">
        <v>1000</v>
      </c>
      <c r="G26" s="43">
        <f t="shared" si="1"/>
        <v>108.5</v>
      </c>
      <c r="H26">
        <v>12</v>
      </c>
      <c r="I26" s="2">
        <v>1000</v>
      </c>
      <c r="L26" s="2"/>
    </row>
    <row r="27" spans="1:20" x14ac:dyDescent="0.35">
      <c r="A27" t="s">
        <v>60</v>
      </c>
      <c r="B27" t="s">
        <v>61</v>
      </c>
      <c r="E27" s="39">
        <v>30000</v>
      </c>
      <c r="F27" s="39">
        <v>30000</v>
      </c>
      <c r="G27" s="43">
        <f t="shared" si="1"/>
        <v>0</v>
      </c>
      <c r="I27" s="2">
        <v>30000</v>
      </c>
      <c r="L27" s="2"/>
    </row>
    <row r="28" spans="1:20" x14ac:dyDescent="0.35">
      <c r="E28" s="39"/>
      <c r="F28" s="39"/>
      <c r="G28" s="43"/>
      <c r="I28" s="2"/>
      <c r="L28" s="2"/>
    </row>
    <row r="29" spans="1:20" x14ac:dyDescent="0.35">
      <c r="E29" s="39"/>
      <c r="F29" s="39"/>
      <c r="G29" s="43"/>
      <c r="I29" s="2"/>
      <c r="L29" s="2"/>
    </row>
    <row r="30" spans="1:20" x14ac:dyDescent="0.35">
      <c r="A30" t="s">
        <v>3</v>
      </c>
      <c r="E30" s="39">
        <f>SUM(E11:E29)</f>
        <v>97831.98000000001</v>
      </c>
      <c r="F30" s="39">
        <f>SUM(F11:F29)</f>
        <v>107000</v>
      </c>
      <c r="G30" s="43">
        <f t="shared" si="1"/>
        <v>9168.0199999999895</v>
      </c>
      <c r="I30" s="2">
        <f>SUM(I11:I29)</f>
        <v>80000</v>
      </c>
      <c r="L30" s="2"/>
      <c r="R30" s="3">
        <f>+E30-E27</f>
        <v>67831.98000000001</v>
      </c>
      <c r="S30" s="7">
        <f>+Bogføring!V43</f>
        <v>67831.98</v>
      </c>
      <c r="T30" s="3">
        <f>SUM(R30-S30)</f>
        <v>1.4551915228366852E-11</v>
      </c>
    </row>
    <row r="31" spans="1:20" x14ac:dyDescent="0.35">
      <c r="E31" s="31"/>
      <c r="F31" s="31"/>
      <c r="G31" s="43"/>
      <c r="S31" s="5">
        <f>+SUM(E11:E26)</f>
        <v>67831.98000000001</v>
      </c>
    </row>
    <row r="32" spans="1:20" x14ac:dyDescent="0.35">
      <c r="A32" s="1" t="s">
        <v>19</v>
      </c>
      <c r="B32" s="1"/>
      <c r="C32" s="1"/>
      <c r="D32" s="1"/>
      <c r="E32" s="43">
        <f>+E8-E30</f>
        <v>-7831.9800000000105</v>
      </c>
      <c r="F32" s="44">
        <f>+F8-F30</f>
        <v>-27000</v>
      </c>
      <c r="G32" s="43">
        <f>-F32+E32</f>
        <v>19168.01999999999</v>
      </c>
      <c r="H32" s="1"/>
      <c r="I32" s="19">
        <f>+I8-I30</f>
        <v>0</v>
      </c>
      <c r="L32" s="19"/>
      <c r="S32" s="5">
        <f>+S30-S31</f>
        <v>0</v>
      </c>
    </row>
    <row r="33" spans="1:12" x14ac:dyDescent="0.35">
      <c r="G33" s="3"/>
    </row>
    <row r="34" spans="1:12" x14ac:dyDescent="0.35">
      <c r="G34" s="3"/>
    </row>
    <row r="35" spans="1:12" x14ac:dyDescent="0.35">
      <c r="A35" s="1" t="s">
        <v>16</v>
      </c>
      <c r="G35" s="3"/>
    </row>
    <row r="36" spans="1:12" x14ac:dyDescent="0.35">
      <c r="A36" t="s">
        <v>296</v>
      </c>
      <c r="E36" s="2">
        <v>-2945.29</v>
      </c>
      <c r="F36" s="2">
        <v>-2945.29</v>
      </c>
      <c r="G36" s="3"/>
      <c r="H36" t="s">
        <v>294</v>
      </c>
      <c r="I36" s="2">
        <f>+E39</f>
        <v>27054.71</v>
      </c>
      <c r="J36" s="2"/>
      <c r="L36" s="2"/>
    </row>
    <row r="37" spans="1:12" x14ac:dyDescent="0.35">
      <c r="E37" s="2">
        <f>-Bogføring!T33</f>
        <v>0</v>
      </c>
      <c r="F37" s="2"/>
      <c r="G37" s="3"/>
      <c r="I37" s="2"/>
      <c r="J37" s="36"/>
      <c r="L37" s="2"/>
    </row>
    <row r="38" spans="1:12" x14ac:dyDescent="0.35">
      <c r="A38" t="s">
        <v>295</v>
      </c>
      <c r="E38" s="2">
        <f>+SUM(E27:E29)</f>
        <v>30000</v>
      </c>
      <c r="F38" s="2">
        <f>+SUM(F27:F29)</f>
        <v>30000</v>
      </c>
      <c r="G38" s="3"/>
      <c r="H38" t="s">
        <v>303</v>
      </c>
      <c r="I38" s="2">
        <f>+SUM(I27:I29)</f>
        <v>30000</v>
      </c>
      <c r="J38" s="2"/>
      <c r="L38" s="2"/>
    </row>
    <row r="39" spans="1:12" x14ac:dyDescent="0.35">
      <c r="A39" t="s">
        <v>148</v>
      </c>
      <c r="E39" s="2">
        <f>SUM(E36:E38)</f>
        <v>27054.71</v>
      </c>
      <c r="F39" s="2">
        <f>SUM(F36:F38)</f>
        <v>27054.71</v>
      </c>
      <c r="G39" s="3"/>
      <c r="H39" t="s">
        <v>302</v>
      </c>
      <c r="I39" s="2">
        <f>SUM(I36:I38)</f>
        <v>57054.71</v>
      </c>
      <c r="J39" s="2"/>
      <c r="L39" s="2"/>
    </row>
    <row r="42" spans="1:12" x14ac:dyDescent="0.35">
      <c r="A42" s="1" t="s">
        <v>297</v>
      </c>
    </row>
    <row r="44" spans="1:12" x14ac:dyDescent="0.35">
      <c r="A44" s="1" t="s">
        <v>21</v>
      </c>
      <c r="E44" t="s">
        <v>16</v>
      </c>
    </row>
    <row r="45" spans="1:12" x14ac:dyDescent="0.35">
      <c r="C45" s="5"/>
      <c r="D45" s="5"/>
      <c r="E45" s="5" t="s">
        <v>133</v>
      </c>
      <c r="F45" s="5"/>
      <c r="G45" s="5">
        <f>+E36</f>
        <v>-2945.29</v>
      </c>
      <c r="H45" t="s">
        <v>149</v>
      </c>
      <c r="I45" s="7">
        <f>+G48</f>
        <v>27054.71</v>
      </c>
    </row>
    <row r="46" spans="1:12" x14ac:dyDescent="0.35">
      <c r="A46" t="s">
        <v>22</v>
      </c>
      <c r="C46" s="5">
        <f>+'Nykredit Driftskonto'!E5</f>
        <v>113806.79</v>
      </c>
      <c r="D46" s="5"/>
      <c r="E46" s="5" t="s">
        <v>298</v>
      </c>
      <c r="F46" s="5"/>
      <c r="G46" s="5">
        <f>+E38</f>
        <v>30000</v>
      </c>
      <c r="H46" t="s">
        <v>318</v>
      </c>
      <c r="I46" s="7">
        <f>+I38</f>
        <v>30000</v>
      </c>
      <c r="J46">
        <v>13</v>
      </c>
    </row>
    <row r="47" spans="1:12" x14ac:dyDescent="0.35">
      <c r="C47" s="5"/>
      <c r="D47" s="5"/>
      <c r="E47" t="s">
        <v>299</v>
      </c>
      <c r="G47" s="7">
        <f>+E37</f>
        <v>0</v>
      </c>
      <c r="H47" t="s">
        <v>319</v>
      </c>
      <c r="J47" s="36"/>
    </row>
    <row r="48" spans="1:12" x14ac:dyDescent="0.35">
      <c r="C48" s="5"/>
      <c r="D48" s="5"/>
      <c r="E48" s="5" t="s">
        <v>149</v>
      </c>
      <c r="F48" s="5"/>
      <c r="G48" s="5">
        <f>SUM(G45:G47)</f>
        <v>27054.71</v>
      </c>
      <c r="H48" t="s">
        <v>301</v>
      </c>
      <c r="I48" s="7">
        <f>SUM(I45:I47)</f>
        <v>57054.71</v>
      </c>
    </row>
    <row r="49" spans="1:10" x14ac:dyDescent="0.35">
      <c r="A49" s="1" t="s">
        <v>3</v>
      </c>
      <c r="C49" s="5">
        <f>SUM(C45:C47)</f>
        <v>113806.79</v>
      </c>
      <c r="D49" s="5"/>
      <c r="E49" s="5"/>
      <c r="F49" s="5"/>
      <c r="G49" s="5"/>
    </row>
    <row r="50" spans="1:10" x14ac:dyDescent="0.35">
      <c r="C50" s="5"/>
      <c r="D50" s="5"/>
      <c r="E50" s="5"/>
      <c r="F50" s="5"/>
      <c r="G50" s="5"/>
      <c r="J50" s="7"/>
    </row>
    <row r="51" spans="1:10" x14ac:dyDescent="0.35">
      <c r="A51" s="1" t="s">
        <v>39</v>
      </c>
      <c r="C51" s="5"/>
      <c r="D51" s="5"/>
      <c r="E51" s="6" t="s">
        <v>53</v>
      </c>
      <c r="F51" s="5"/>
      <c r="G51" s="5"/>
    </row>
    <row r="52" spans="1:10" x14ac:dyDescent="0.35">
      <c r="A52" t="s">
        <v>40</v>
      </c>
      <c r="C52" s="5">
        <f>+G52</f>
        <v>94584.06</v>
      </c>
      <c r="D52" s="5"/>
      <c r="E52" s="5" t="s">
        <v>133</v>
      </c>
      <c r="F52" s="5"/>
      <c r="G52" s="5">
        <v>94584.06</v>
      </c>
      <c r="H52" t="s">
        <v>149</v>
      </c>
      <c r="I52" s="7">
        <f>+G54</f>
        <v>86752.079999999987</v>
      </c>
    </row>
    <row r="53" spans="1:10" x14ac:dyDescent="0.35">
      <c r="A53" t="s">
        <v>16</v>
      </c>
      <c r="C53" s="5">
        <f>+E39</f>
        <v>27054.71</v>
      </c>
      <c r="D53" s="5"/>
      <c r="E53" s="5" t="s">
        <v>150</v>
      </c>
      <c r="F53" s="5"/>
      <c r="G53" s="5">
        <f>+E32</f>
        <v>-7831.9800000000105</v>
      </c>
      <c r="I53" s="5"/>
    </row>
    <row r="54" spans="1:10" x14ac:dyDescent="0.35">
      <c r="A54" t="s">
        <v>19</v>
      </c>
      <c r="C54" s="5">
        <f>+E32</f>
        <v>-7831.9800000000105</v>
      </c>
      <c r="D54" s="5"/>
      <c r="E54" s="5" t="s">
        <v>149</v>
      </c>
      <c r="F54" s="5"/>
      <c r="G54" s="5">
        <f>SUM(G52:G53)</f>
        <v>86752.079999999987</v>
      </c>
      <c r="H54" t="s">
        <v>300</v>
      </c>
      <c r="I54" s="5">
        <f>+I32</f>
        <v>0</v>
      </c>
      <c r="J54" s="7"/>
    </row>
    <row r="55" spans="1:10" x14ac:dyDescent="0.35">
      <c r="A55" t="s">
        <v>41</v>
      </c>
      <c r="C55" s="5">
        <f>SUM(C52:C54)</f>
        <v>113806.78999999998</v>
      </c>
      <c r="D55" s="5"/>
      <c r="E55" s="5"/>
      <c r="F55" s="5"/>
      <c r="G55" s="5"/>
      <c r="H55" t="s">
        <v>301</v>
      </c>
      <c r="I55" s="7">
        <f>SUM(I52:I54)</f>
        <v>86752.079999999987</v>
      </c>
    </row>
    <row r="57" spans="1:10" ht="23.5" x14ac:dyDescent="0.55000000000000004">
      <c r="A57" s="45" t="s">
        <v>84</v>
      </c>
      <c r="C57" s="7">
        <f>+C49-C55</f>
        <v>0</v>
      </c>
    </row>
    <row r="58" spans="1:10" x14ac:dyDescent="0.35">
      <c r="A58" s="33">
        <v>1</v>
      </c>
      <c r="B58" s="50" t="s">
        <v>314</v>
      </c>
      <c r="C58" s="50"/>
      <c r="D58" s="50"/>
      <c r="E58" s="50"/>
      <c r="F58" s="50"/>
      <c r="G58" s="50"/>
      <c r="H58" s="50"/>
      <c r="I58" s="50"/>
      <c r="J58" s="50"/>
    </row>
    <row r="59" spans="1:10" ht="17.25" customHeight="1" x14ac:dyDescent="0.35">
      <c r="A59" s="33" t="s">
        <v>85</v>
      </c>
      <c r="B59" s="48" t="s">
        <v>315</v>
      </c>
      <c r="C59" s="48"/>
      <c r="D59" s="48"/>
      <c r="E59" s="48"/>
      <c r="F59" s="48"/>
      <c r="G59" s="48"/>
      <c r="H59" s="48"/>
      <c r="I59" s="48"/>
      <c r="J59" s="48"/>
    </row>
    <row r="60" spans="1:10" x14ac:dyDescent="0.35">
      <c r="A60" s="33">
        <v>2</v>
      </c>
      <c r="B60" s="48" t="s">
        <v>130</v>
      </c>
      <c r="C60" s="48"/>
      <c r="D60" s="48"/>
      <c r="E60" s="48"/>
      <c r="F60" s="48"/>
      <c r="G60" s="48"/>
      <c r="H60" s="48"/>
      <c r="I60" s="48"/>
      <c r="J60" s="48"/>
    </row>
    <row r="61" spans="1:10" ht="30" customHeight="1" x14ac:dyDescent="0.35">
      <c r="A61" s="33" t="s">
        <v>86</v>
      </c>
      <c r="B61" s="48" t="s">
        <v>304</v>
      </c>
      <c r="C61" s="48"/>
      <c r="D61" s="48"/>
      <c r="E61" s="48"/>
      <c r="F61" s="48"/>
      <c r="G61" s="48"/>
      <c r="H61" s="48"/>
      <c r="I61" s="48"/>
      <c r="J61" s="48"/>
    </row>
    <row r="62" spans="1:10" x14ac:dyDescent="0.35">
      <c r="A62" s="33">
        <v>3</v>
      </c>
      <c r="B62" s="50" t="s">
        <v>88</v>
      </c>
      <c r="C62" s="50"/>
      <c r="D62" s="50"/>
      <c r="E62" s="50"/>
      <c r="F62" s="50"/>
      <c r="G62" s="50"/>
      <c r="H62" s="50"/>
      <c r="I62" s="50"/>
      <c r="J62" s="50"/>
    </row>
    <row r="63" spans="1:10" x14ac:dyDescent="0.35">
      <c r="A63" s="33" t="s">
        <v>87</v>
      </c>
      <c r="B63" s="50" t="s">
        <v>151</v>
      </c>
      <c r="C63" s="50"/>
      <c r="D63" s="50"/>
      <c r="E63" s="50"/>
      <c r="F63" s="50"/>
      <c r="G63" s="50"/>
      <c r="H63" s="50"/>
      <c r="I63" s="50"/>
      <c r="J63" s="50"/>
    </row>
    <row r="64" spans="1:10" x14ac:dyDescent="0.35">
      <c r="A64" s="33">
        <v>4</v>
      </c>
      <c r="B64" s="50" t="s">
        <v>305</v>
      </c>
      <c r="C64" s="50"/>
      <c r="D64" s="50"/>
      <c r="E64" s="50"/>
      <c r="F64" s="50"/>
      <c r="G64" s="50"/>
      <c r="H64" s="50"/>
      <c r="I64" s="50"/>
      <c r="J64" s="50"/>
    </row>
    <row r="65" spans="1:10" x14ac:dyDescent="0.35">
      <c r="A65" s="33" t="s">
        <v>89</v>
      </c>
      <c r="B65" s="50" t="s">
        <v>306</v>
      </c>
      <c r="C65" s="50"/>
      <c r="D65" s="50"/>
      <c r="E65" s="50"/>
      <c r="F65" s="50"/>
      <c r="G65" s="50"/>
      <c r="H65" s="50"/>
      <c r="I65" s="50"/>
      <c r="J65" s="50"/>
    </row>
    <row r="66" spans="1:10" ht="30" customHeight="1" x14ac:dyDescent="0.35">
      <c r="A66" s="33">
        <v>5</v>
      </c>
      <c r="B66" s="48" t="s">
        <v>310</v>
      </c>
      <c r="C66" s="48"/>
      <c r="D66" s="48"/>
      <c r="E66" s="48"/>
      <c r="F66" s="48"/>
      <c r="G66" s="48"/>
      <c r="H66" s="48"/>
      <c r="I66" s="48"/>
      <c r="J66" s="48"/>
    </row>
    <row r="67" spans="1:10" x14ac:dyDescent="0.35">
      <c r="A67" s="33" t="s">
        <v>90</v>
      </c>
      <c r="B67" s="50" t="s">
        <v>91</v>
      </c>
      <c r="C67" s="50"/>
      <c r="D67" s="50"/>
      <c r="E67" s="50"/>
      <c r="F67" s="50"/>
      <c r="G67" s="50"/>
      <c r="H67" s="50"/>
      <c r="I67" s="50"/>
      <c r="J67" s="50"/>
    </row>
    <row r="68" spans="1:10" x14ac:dyDescent="0.35">
      <c r="A68" s="33">
        <v>6</v>
      </c>
      <c r="B68" s="50" t="s">
        <v>140</v>
      </c>
      <c r="C68" s="50"/>
      <c r="D68" s="50"/>
      <c r="E68" s="50"/>
      <c r="F68" s="50"/>
      <c r="G68" s="50"/>
      <c r="H68" s="50"/>
      <c r="I68" s="50"/>
      <c r="J68" s="50"/>
    </row>
    <row r="69" spans="1:10" x14ac:dyDescent="0.35">
      <c r="A69" s="33" t="s">
        <v>92</v>
      </c>
      <c r="B69" s="50" t="s">
        <v>311</v>
      </c>
      <c r="C69" s="50"/>
      <c r="D69" s="50"/>
      <c r="E69" s="50"/>
      <c r="F69" s="50"/>
      <c r="G69" s="50"/>
      <c r="H69" s="50"/>
      <c r="I69" s="50"/>
      <c r="J69" s="50"/>
    </row>
    <row r="70" spans="1:10" x14ac:dyDescent="0.35">
      <c r="A70" s="33">
        <v>7</v>
      </c>
      <c r="B70" s="50" t="s">
        <v>152</v>
      </c>
      <c r="C70" s="50"/>
      <c r="D70" s="50"/>
      <c r="E70" s="50"/>
      <c r="F70" s="50"/>
      <c r="G70" s="50"/>
      <c r="H70" s="50"/>
      <c r="I70" s="50"/>
      <c r="J70" s="50"/>
    </row>
    <row r="71" spans="1:10" x14ac:dyDescent="0.35">
      <c r="A71" s="33" t="s">
        <v>94</v>
      </c>
      <c r="B71" s="50" t="s">
        <v>312</v>
      </c>
      <c r="C71" s="50"/>
      <c r="D71" s="50"/>
      <c r="E71" s="50"/>
      <c r="F71" s="50"/>
      <c r="G71" s="50"/>
      <c r="H71" s="50"/>
      <c r="I71" s="50"/>
      <c r="J71" s="50"/>
    </row>
    <row r="72" spans="1:10" x14ac:dyDescent="0.35">
      <c r="A72" s="33" t="s">
        <v>95</v>
      </c>
      <c r="B72" s="50" t="s">
        <v>307</v>
      </c>
      <c r="C72" s="50"/>
      <c r="D72" s="50"/>
      <c r="E72" s="50"/>
      <c r="F72" s="50"/>
      <c r="G72" s="50"/>
      <c r="H72" s="50"/>
      <c r="I72" s="50"/>
      <c r="J72" s="50"/>
    </row>
    <row r="73" spans="1:10" x14ac:dyDescent="0.35">
      <c r="A73" s="33">
        <v>9</v>
      </c>
      <c r="B73" s="50" t="s">
        <v>153</v>
      </c>
      <c r="C73" s="50"/>
      <c r="D73" s="50"/>
      <c r="E73" s="50"/>
      <c r="F73" s="50"/>
      <c r="G73" s="50"/>
      <c r="H73" s="50"/>
      <c r="I73" s="50"/>
      <c r="J73" s="50"/>
    </row>
    <row r="74" spans="1:10" x14ac:dyDescent="0.35">
      <c r="A74" s="33" t="s">
        <v>96</v>
      </c>
      <c r="B74" s="50" t="s">
        <v>122</v>
      </c>
      <c r="C74" s="50"/>
      <c r="D74" s="50"/>
      <c r="E74" s="50"/>
      <c r="F74" s="50"/>
      <c r="G74" s="50"/>
      <c r="H74" s="50"/>
      <c r="I74" s="50"/>
      <c r="J74" s="50"/>
    </row>
    <row r="75" spans="1:10" x14ac:dyDescent="0.35">
      <c r="A75" s="33">
        <v>10</v>
      </c>
      <c r="B75" s="50" t="s">
        <v>126</v>
      </c>
      <c r="C75" s="50"/>
      <c r="D75" s="50"/>
      <c r="E75" s="50"/>
      <c r="F75" s="50"/>
      <c r="G75" s="50"/>
      <c r="H75" s="50"/>
      <c r="I75" s="50"/>
      <c r="J75" s="50"/>
    </row>
    <row r="76" spans="1:10" x14ac:dyDescent="0.35">
      <c r="A76" s="33" t="s">
        <v>98</v>
      </c>
      <c r="B76" s="50" t="s">
        <v>127</v>
      </c>
      <c r="C76" s="50"/>
      <c r="D76" s="50"/>
      <c r="E76" s="50"/>
      <c r="F76" s="50"/>
      <c r="G76" s="50"/>
      <c r="H76" s="50"/>
      <c r="I76" s="50"/>
      <c r="J76" s="50"/>
    </row>
    <row r="77" spans="1:10" x14ac:dyDescent="0.35">
      <c r="A77" s="33">
        <v>11</v>
      </c>
      <c r="B77" s="50" t="s">
        <v>308</v>
      </c>
      <c r="C77" s="50"/>
      <c r="D77" s="50"/>
      <c r="E77" s="50"/>
      <c r="F77" s="50"/>
      <c r="G77" s="50"/>
      <c r="H77" s="50"/>
      <c r="I77" s="50"/>
      <c r="J77" s="50"/>
    </row>
    <row r="78" spans="1:10" x14ac:dyDescent="0.35">
      <c r="A78" s="33" t="s">
        <v>125</v>
      </c>
      <c r="B78" s="50" t="s">
        <v>309</v>
      </c>
      <c r="C78" s="50"/>
      <c r="D78" s="50"/>
      <c r="E78" s="50"/>
      <c r="F78" s="50"/>
      <c r="G78" s="50"/>
      <c r="H78" s="50"/>
      <c r="I78" s="50"/>
      <c r="J78" s="50"/>
    </row>
    <row r="79" spans="1:10" x14ac:dyDescent="0.35">
      <c r="A79" s="33">
        <v>12</v>
      </c>
      <c r="B79" s="50" t="s">
        <v>154</v>
      </c>
      <c r="C79" s="50"/>
      <c r="D79" s="50"/>
      <c r="E79" s="50"/>
      <c r="F79" s="50"/>
      <c r="G79" s="50"/>
      <c r="H79" s="50"/>
      <c r="I79" s="50"/>
      <c r="J79" s="50"/>
    </row>
    <row r="80" spans="1:10" x14ac:dyDescent="0.35">
      <c r="A80" s="33">
        <v>13</v>
      </c>
      <c r="B80" s="50" t="s">
        <v>313</v>
      </c>
      <c r="C80" s="50"/>
      <c r="D80" s="50"/>
      <c r="E80" s="50"/>
      <c r="F80" s="50"/>
      <c r="G80" s="50"/>
      <c r="H80" s="50"/>
      <c r="I80" s="50"/>
      <c r="J80" s="50"/>
    </row>
    <row r="81" spans="1:10" ht="30" customHeight="1" x14ac:dyDescent="0.35">
      <c r="A81" s="33"/>
      <c r="B81" s="48"/>
      <c r="C81" s="48"/>
      <c r="D81" s="48"/>
      <c r="E81" s="48"/>
      <c r="F81" s="48"/>
      <c r="G81" s="48"/>
      <c r="H81" s="48"/>
      <c r="I81" s="48"/>
      <c r="J81" s="48"/>
    </row>
  </sheetData>
  <mergeCells count="26">
    <mergeCell ref="B71:J71"/>
    <mergeCell ref="B77:J77"/>
    <mergeCell ref="B78:J78"/>
    <mergeCell ref="B79:J79"/>
    <mergeCell ref="B80:J80"/>
    <mergeCell ref="B72:J72"/>
    <mergeCell ref="B73:J73"/>
    <mergeCell ref="B74:J74"/>
    <mergeCell ref="B75:J75"/>
    <mergeCell ref="B76:J76"/>
    <mergeCell ref="D1:J1"/>
    <mergeCell ref="B81:J81"/>
    <mergeCell ref="E2:G2"/>
    <mergeCell ref="B58:J58"/>
    <mergeCell ref="B59:J59"/>
    <mergeCell ref="B60:J60"/>
    <mergeCell ref="B61:J61"/>
    <mergeCell ref="B62:J62"/>
    <mergeCell ref="B63:J63"/>
    <mergeCell ref="B64:J64"/>
    <mergeCell ref="B65:J65"/>
    <mergeCell ref="B66:J66"/>
    <mergeCell ref="B67:J67"/>
    <mergeCell ref="B68:J68"/>
    <mergeCell ref="B69:J69"/>
    <mergeCell ref="B70:J70"/>
  </mergeCells>
  <printOptions gridLines="1"/>
  <pageMargins left="0.70866141732283472" right="0.70866141732283472" top="0.74803149606299213" bottom="0.74803149606299213" header="0.31496062992125984" footer="0.31496062992125984"/>
  <pageSetup paperSize="9" scale="40" orientation="portrait" r:id="rId1"/>
  <rowBreaks count="1" manualBreakCount="1">
    <brk id="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>
    <pageSetUpPr fitToPage="1"/>
  </sheetPr>
  <dimension ref="A1:H278"/>
  <sheetViews>
    <sheetView topLeftCell="A114" workbookViewId="0">
      <selection activeCell="B143" sqref="B143"/>
    </sheetView>
  </sheetViews>
  <sheetFormatPr defaultRowHeight="14.5" x14ac:dyDescent="0.35"/>
  <cols>
    <col min="1" max="1" width="11.453125" customWidth="1"/>
    <col min="2" max="2" width="30" customWidth="1"/>
    <col min="3" max="3" width="15" customWidth="1"/>
    <col min="4" max="4" width="23.7265625" customWidth="1"/>
    <col min="5" max="5" width="15.7265625" customWidth="1"/>
    <col min="6" max="6" width="29.26953125" customWidth="1"/>
    <col min="7" max="7" width="10.1796875" bestFit="1" customWidth="1"/>
    <col min="8" max="8" width="25.1796875" bestFit="1" customWidth="1"/>
    <col min="9" max="9" width="10.1796875" bestFit="1" customWidth="1"/>
    <col min="10" max="10" width="10.81640625" bestFit="1" customWidth="1"/>
    <col min="11" max="12" width="10.1796875" bestFit="1" customWidth="1"/>
    <col min="13" max="13" width="10.453125" bestFit="1" customWidth="1"/>
  </cols>
  <sheetData>
    <row r="1" spans="1:7" x14ac:dyDescent="0.35">
      <c r="A1" t="s">
        <v>69</v>
      </c>
    </row>
    <row r="3" spans="1:7" x14ac:dyDescent="0.35">
      <c r="A3" t="s">
        <v>80</v>
      </c>
      <c r="B3" t="s">
        <v>25</v>
      </c>
      <c r="C3" t="s">
        <v>26</v>
      </c>
      <c r="E3" s="4"/>
    </row>
    <row r="4" spans="1:7" x14ac:dyDescent="0.35">
      <c r="A4" t="s">
        <v>23</v>
      </c>
      <c r="B4" t="s">
        <v>24</v>
      </c>
      <c r="C4" t="s">
        <v>80</v>
      </c>
      <c r="D4" t="s">
        <v>25</v>
      </c>
      <c r="E4" t="s">
        <v>26</v>
      </c>
    </row>
    <row r="5" spans="1:7" x14ac:dyDescent="0.35">
      <c r="A5" t="s">
        <v>206</v>
      </c>
      <c r="B5" t="s">
        <v>207</v>
      </c>
      <c r="C5" t="s">
        <v>206</v>
      </c>
      <c r="D5">
        <v>-349.95</v>
      </c>
      <c r="E5" s="32">
        <v>113806.79</v>
      </c>
      <c r="F5" t="s">
        <v>294</v>
      </c>
    </row>
    <row r="6" spans="1:7" x14ac:dyDescent="0.35">
      <c r="A6" t="s">
        <v>206</v>
      </c>
      <c r="B6" t="s">
        <v>73</v>
      </c>
      <c r="C6" t="s">
        <v>208</v>
      </c>
      <c r="D6">
        <v>-41.5</v>
      </c>
      <c r="E6" s="26">
        <v>114156.74</v>
      </c>
    </row>
    <row r="7" spans="1:7" x14ac:dyDescent="0.35">
      <c r="A7" t="s">
        <v>206</v>
      </c>
      <c r="B7" t="s">
        <v>27</v>
      </c>
      <c r="C7" t="s">
        <v>206</v>
      </c>
      <c r="D7">
        <v>-4.8</v>
      </c>
      <c r="E7" s="26">
        <v>114198.24</v>
      </c>
    </row>
    <row r="8" spans="1:7" x14ac:dyDescent="0.35">
      <c r="A8" t="s">
        <v>206</v>
      </c>
      <c r="B8" t="s">
        <v>28</v>
      </c>
      <c r="C8" t="s">
        <v>206</v>
      </c>
      <c r="D8">
        <v>-230</v>
      </c>
      <c r="E8" s="26">
        <v>114203.04</v>
      </c>
    </row>
    <row r="9" spans="1:7" x14ac:dyDescent="0.35">
      <c r="A9" t="s">
        <v>209</v>
      </c>
      <c r="B9" t="s">
        <v>210</v>
      </c>
      <c r="C9" t="s">
        <v>209</v>
      </c>
      <c r="D9">
        <v>-60</v>
      </c>
      <c r="E9" s="26">
        <v>114433.04</v>
      </c>
    </row>
    <row r="10" spans="1:7" x14ac:dyDescent="0.35">
      <c r="A10" t="s">
        <v>211</v>
      </c>
      <c r="B10" t="s">
        <v>212</v>
      </c>
      <c r="C10" t="s">
        <v>211</v>
      </c>
      <c r="D10">
        <v>-157.5</v>
      </c>
      <c r="E10" s="26">
        <v>114493.04</v>
      </c>
    </row>
    <row r="11" spans="1:7" x14ac:dyDescent="0.35">
      <c r="A11" t="s">
        <v>211</v>
      </c>
      <c r="B11" t="s">
        <v>213</v>
      </c>
      <c r="C11" t="s">
        <v>211</v>
      </c>
      <c r="D11" s="26">
        <v>-1201</v>
      </c>
      <c r="E11" s="26">
        <v>114650.54</v>
      </c>
    </row>
    <row r="12" spans="1:7" x14ac:dyDescent="0.35">
      <c r="A12" t="s">
        <v>191</v>
      </c>
      <c r="B12" t="s">
        <v>214</v>
      </c>
      <c r="C12" t="s">
        <v>191</v>
      </c>
      <c r="D12" s="26">
        <v>1000</v>
      </c>
      <c r="E12" s="26">
        <v>115851.54</v>
      </c>
      <c r="G12" s="5">
        <f>+D12</f>
        <v>1000</v>
      </c>
    </row>
    <row r="13" spans="1:7" x14ac:dyDescent="0.35">
      <c r="A13" t="s">
        <v>191</v>
      </c>
      <c r="B13" t="s">
        <v>215</v>
      </c>
      <c r="C13" t="s">
        <v>191</v>
      </c>
      <c r="D13">
        <v>-250</v>
      </c>
      <c r="E13" s="26">
        <v>114851.54</v>
      </c>
      <c r="G13" s="5">
        <f t="shared" ref="G13:G16" si="0">+D13</f>
        <v>-250</v>
      </c>
    </row>
    <row r="14" spans="1:7" x14ac:dyDescent="0.35">
      <c r="A14" t="s">
        <v>191</v>
      </c>
      <c r="B14" t="s">
        <v>216</v>
      </c>
      <c r="C14" t="s">
        <v>191</v>
      </c>
      <c r="D14" s="26">
        <v>1000</v>
      </c>
      <c r="E14" s="26">
        <v>115101.54</v>
      </c>
      <c r="G14" s="5">
        <f t="shared" si="0"/>
        <v>1000</v>
      </c>
    </row>
    <row r="15" spans="1:7" x14ac:dyDescent="0.35">
      <c r="A15" t="s">
        <v>191</v>
      </c>
      <c r="B15" t="s">
        <v>217</v>
      </c>
      <c r="C15" t="s">
        <v>191</v>
      </c>
      <c r="D15" s="26">
        <v>1000</v>
      </c>
      <c r="E15" s="26">
        <v>114101.54</v>
      </c>
      <c r="G15" s="5">
        <f t="shared" si="0"/>
        <v>1000</v>
      </c>
    </row>
    <row r="16" spans="1:7" x14ac:dyDescent="0.35">
      <c r="A16" t="s">
        <v>192</v>
      </c>
      <c r="B16" t="s">
        <v>56</v>
      </c>
      <c r="C16" t="s">
        <v>192</v>
      </c>
      <c r="D16" s="26">
        <v>1000</v>
      </c>
      <c r="E16" s="26">
        <v>113101.54</v>
      </c>
      <c r="G16" s="5">
        <f t="shared" si="0"/>
        <v>1000</v>
      </c>
    </row>
    <row r="17" spans="1:7" x14ac:dyDescent="0.35">
      <c r="A17" t="s">
        <v>192</v>
      </c>
      <c r="B17" t="s">
        <v>218</v>
      </c>
      <c r="C17" t="s">
        <v>192</v>
      </c>
      <c r="D17">
        <v>-111.65</v>
      </c>
      <c r="E17" s="26">
        <v>112101.54</v>
      </c>
      <c r="G17" s="5"/>
    </row>
    <row r="18" spans="1:7" x14ac:dyDescent="0.35">
      <c r="A18" t="s">
        <v>219</v>
      </c>
      <c r="B18" t="s">
        <v>220</v>
      </c>
      <c r="C18" t="s">
        <v>219</v>
      </c>
      <c r="D18">
        <v>-250</v>
      </c>
      <c r="E18" s="26">
        <v>112213.19</v>
      </c>
      <c r="G18" s="5">
        <f t="shared" ref="G18:G31" si="1">+D18</f>
        <v>-250</v>
      </c>
    </row>
    <row r="19" spans="1:7" x14ac:dyDescent="0.35">
      <c r="A19" t="s">
        <v>219</v>
      </c>
      <c r="B19" t="s">
        <v>31</v>
      </c>
      <c r="C19" t="s">
        <v>219</v>
      </c>
      <c r="D19" s="26">
        <v>1000</v>
      </c>
      <c r="E19" s="26">
        <v>112463.19</v>
      </c>
      <c r="G19" s="5">
        <f t="shared" si="1"/>
        <v>1000</v>
      </c>
    </row>
    <row r="20" spans="1:7" x14ac:dyDescent="0.35">
      <c r="A20" t="s">
        <v>219</v>
      </c>
      <c r="B20" t="s">
        <v>221</v>
      </c>
      <c r="C20" t="s">
        <v>219</v>
      </c>
      <c r="D20" s="26">
        <v>1000</v>
      </c>
      <c r="E20" s="26">
        <v>111463.19</v>
      </c>
      <c r="G20" s="5">
        <f t="shared" si="1"/>
        <v>1000</v>
      </c>
    </row>
    <row r="21" spans="1:7" x14ac:dyDescent="0.35">
      <c r="A21" t="s">
        <v>219</v>
      </c>
      <c r="B21" t="s">
        <v>222</v>
      </c>
      <c r="C21" t="s">
        <v>219</v>
      </c>
      <c r="D21">
        <v>500</v>
      </c>
      <c r="E21" s="26">
        <v>110463.19</v>
      </c>
      <c r="G21" s="5">
        <f t="shared" si="1"/>
        <v>500</v>
      </c>
    </row>
    <row r="22" spans="1:7" x14ac:dyDescent="0.35">
      <c r="A22" t="s">
        <v>219</v>
      </c>
      <c r="B22" t="s">
        <v>30</v>
      </c>
      <c r="C22" t="s">
        <v>219</v>
      </c>
      <c r="D22" s="26">
        <v>1000</v>
      </c>
      <c r="E22" s="26">
        <v>109963.19</v>
      </c>
      <c r="G22" s="5">
        <f t="shared" si="1"/>
        <v>1000</v>
      </c>
    </row>
    <row r="23" spans="1:7" x14ac:dyDescent="0.35">
      <c r="A23" t="s">
        <v>223</v>
      </c>
      <c r="B23" t="s">
        <v>52</v>
      </c>
      <c r="C23" t="s">
        <v>223</v>
      </c>
      <c r="D23" s="26">
        <v>1000</v>
      </c>
      <c r="E23" s="26">
        <v>108963.19</v>
      </c>
      <c r="G23" s="5">
        <f t="shared" si="1"/>
        <v>1000</v>
      </c>
    </row>
    <row r="24" spans="1:7" x14ac:dyDescent="0.35">
      <c r="A24" t="s">
        <v>223</v>
      </c>
      <c r="B24" t="s">
        <v>32</v>
      </c>
      <c r="C24" t="s">
        <v>223</v>
      </c>
      <c r="D24" s="26">
        <v>1000</v>
      </c>
      <c r="E24" s="26">
        <v>107963.19</v>
      </c>
      <c r="G24" s="5">
        <f t="shared" si="1"/>
        <v>1000</v>
      </c>
    </row>
    <row r="25" spans="1:7" x14ac:dyDescent="0.35">
      <c r="A25" t="s">
        <v>223</v>
      </c>
      <c r="B25" t="s">
        <v>66</v>
      </c>
      <c r="C25" t="s">
        <v>223</v>
      </c>
      <c r="D25" s="26">
        <v>1000</v>
      </c>
      <c r="E25" s="26">
        <v>106963.19</v>
      </c>
      <c r="G25" s="5">
        <f t="shared" si="1"/>
        <v>1000</v>
      </c>
    </row>
    <row r="26" spans="1:7" x14ac:dyDescent="0.35">
      <c r="A26" t="s">
        <v>223</v>
      </c>
      <c r="B26" t="s">
        <v>103</v>
      </c>
      <c r="C26" t="s">
        <v>223</v>
      </c>
      <c r="D26" s="26">
        <v>1000</v>
      </c>
      <c r="E26" s="26">
        <v>105963.19</v>
      </c>
      <c r="G26" s="5">
        <f t="shared" si="1"/>
        <v>1000</v>
      </c>
    </row>
    <row r="27" spans="1:7" x14ac:dyDescent="0.35">
      <c r="A27" t="s">
        <v>223</v>
      </c>
      <c r="B27" t="s">
        <v>33</v>
      </c>
      <c r="C27" t="s">
        <v>223</v>
      </c>
      <c r="D27" s="26">
        <v>1000</v>
      </c>
      <c r="E27" s="26">
        <v>104963.19</v>
      </c>
      <c r="G27" s="5">
        <f t="shared" si="1"/>
        <v>1000</v>
      </c>
    </row>
    <row r="28" spans="1:7" x14ac:dyDescent="0.35">
      <c r="A28" t="s">
        <v>223</v>
      </c>
      <c r="B28" t="s">
        <v>224</v>
      </c>
      <c r="C28" t="s">
        <v>223</v>
      </c>
      <c r="D28" s="26">
        <v>1000</v>
      </c>
      <c r="E28" s="26">
        <v>103963.19</v>
      </c>
      <c r="G28" s="5">
        <f t="shared" si="1"/>
        <v>1000</v>
      </c>
    </row>
    <row r="29" spans="1:7" x14ac:dyDescent="0.35">
      <c r="A29" t="s">
        <v>223</v>
      </c>
      <c r="B29" t="s">
        <v>225</v>
      </c>
      <c r="C29" t="s">
        <v>223</v>
      </c>
      <c r="D29" s="26">
        <v>1000</v>
      </c>
      <c r="E29" s="26">
        <v>102963.19</v>
      </c>
      <c r="G29" s="5">
        <f t="shared" si="1"/>
        <v>1000</v>
      </c>
    </row>
    <row r="30" spans="1:7" x14ac:dyDescent="0.35">
      <c r="A30" t="s">
        <v>223</v>
      </c>
      <c r="B30" t="s">
        <v>226</v>
      </c>
      <c r="C30" t="s">
        <v>223</v>
      </c>
      <c r="D30" s="26">
        <v>1000</v>
      </c>
      <c r="E30" s="26">
        <v>101963.19</v>
      </c>
      <c r="G30" s="5">
        <f t="shared" si="1"/>
        <v>1000</v>
      </c>
    </row>
    <row r="31" spans="1:7" x14ac:dyDescent="0.35">
      <c r="A31" t="s">
        <v>223</v>
      </c>
      <c r="B31" t="s">
        <v>227</v>
      </c>
      <c r="C31" t="s">
        <v>223</v>
      </c>
      <c r="D31" s="26">
        <v>1000</v>
      </c>
      <c r="E31" s="26">
        <v>100963.19</v>
      </c>
      <c r="G31" s="5">
        <f t="shared" si="1"/>
        <v>1000</v>
      </c>
    </row>
    <row r="32" spans="1:7" x14ac:dyDescent="0.35">
      <c r="A32" t="s">
        <v>193</v>
      </c>
      <c r="B32" t="s">
        <v>228</v>
      </c>
      <c r="C32" t="s">
        <v>193</v>
      </c>
      <c r="D32" s="26">
        <v>-1233</v>
      </c>
      <c r="E32" s="26">
        <v>99963.19</v>
      </c>
      <c r="G32" s="5"/>
    </row>
    <row r="33" spans="1:7" x14ac:dyDescent="0.35">
      <c r="A33" t="s">
        <v>193</v>
      </c>
      <c r="B33" t="s">
        <v>229</v>
      </c>
      <c r="C33" t="s">
        <v>193</v>
      </c>
      <c r="D33" s="26">
        <v>1000</v>
      </c>
      <c r="E33" s="26">
        <v>101196.19</v>
      </c>
      <c r="G33" s="5">
        <f>+D33</f>
        <v>1000</v>
      </c>
    </row>
    <row r="34" spans="1:7" x14ac:dyDescent="0.35">
      <c r="A34" t="s">
        <v>193</v>
      </c>
      <c r="B34" t="s">
        <v>230</v>
      </c>
      <c r="C34" t="s">
        <v>193</v>
      </c>
      <c r="D34" s="26">
        <v>1250</v>
      </c>
      <c r="E34" s="26">
        <v>100196.19</v>
      </c>
      <c r="G34" s="5">
        <f t="shared" ref="G34:G42" si="2">+D34</f>
        <v>1250</v>
      </c>
    </row>
    <row r="35" spans="1:7" x14ac:dyDescent="0.35">
      <c r="A35" t="s">
        <v>231</v>
      </c>
      <c r="B35" t="s">
        <v>232</v>
      </c>
      <c r="C35" t="s">
        <v>231</v>
      </c>
      <c r="D35">
        <v>500</v>
      </c>
      <c r="E35" s="26">
        <v>98946.19</v>
      </c>
      <c r="G35" s="5">
        <f t="shared" si="2"/>
        <v>500</v>
      </c>
    </row>
    <row r="36" spans="1:7" x14ac:dyDescent="0.35">
      <c r="A36" t="s">
        <v>233</v>
      </c>
      <c r="B36" t="s">
        <v>146</v>
      </c>
      <c r="C36" t="s">
        <v>233</v>
      </c>
      <c r="D36" s="26">
        <v>1000</v>
      </c>
      <c r="E36" s="26">
        <v>98446.19</v>
      </c>
      <c r="G36" s="5">
        <f t="shared" si="2"/>
        <v>1000</v>
      </c>
    </row>
    <row r="37" spans="1:7" x14ac:dyDescent="0.35">
      <c r="A37" t="s">
        <v>233</v>
      </c>
      <c r="B37" t="s">
        <v>34</v>
      </c>
      <c r="C37" t="s">
        <v>233</v>
      </c>
      <c r="D37" s="26">
        <v>1000</v>
      </c>
      <c r="E37" s="26">
        <v>97446.19</v>
      </c>
      <c r="G37" s="5">
        <f t="shared" si="2"/>
        <v>1000</v>
      </c>
    </row>
    <row r="38" spans="1:7" x14ac:dyDescent="0.35">
      <c r="A38" t="s">
        <v>233</v>
      </c>
      <c r="B38" t="s">
        <v>234</v>
      </c>
      <c r="C38" t="s">
        <v>233</v>
      </c>
      <c r="D38" s="26">
        <v>1000</v>
      </c>
      <c r="E38" s="26">
        <v>96446.19</v>
      </c>
      <c r="G38" s="5">
        <f t="shared" si="2"/>
        <v>1000</v>
      </c>
    </row>
    <row r="39" spans="1:7" x14ac:dyDescent="0.35">
      <c r="A39" t="s">
        <v>194</v>
      </c>
      <c r="B39" t="s">
        <v>68</v>
      </c>
      <c r="C39" t="s">
        <v>194</v>
      </c>
      <c r="D39" s="26">
        <v>1000</v>
      </c>
      <c r="E39" s="26">
        <v>95446.19</v>
      </c>
      <c r="G39" s="5">
        <f t="shared" si="2"/>
        <v>1000</v>
      </c>
    </row>
    <row r="40" spans="1:7" x14ac:dyDescent="0.35">
      <c r="A40" t="s">
        <v>194</v>
      </c>
      <c r="B40" t="s">
        <v>235</v>
      </c>
      <c r="C40" t="s">
        <v>194</v>
      </c>
      <c r="D40" s="26">
        <v>1000</v>
      </c>
      <c r="E40" s="26">
        <v>94446.19</v>
      </c>
      <c r="G40" s="5">
        <f t="shared" si="2"/>
        <v>1000</v>
      </c>
    </row>
    <row r="41" spans="1:7" x14ac:dyDescent="0.35">
      <c r="A41" t="s">
        <v>194</v>
      </c>
      <c r="B41" t="s">
        <v>82</v>
      </c>
      <c r="C41" t="s">
        <v>194</v>
      </c>
      <c r="D41" s="26">
        <v>1000</v>
      </c>
      <c r="E41" s="26">
        <v>93446.19</v>
      </c>
      <c r="G41" s="5">
        <f t="shared" si="2"/>
        <v>1000</v>
      </c>
    </row>
    <row r="42" spans="1:7" x14ac:dyDescent="0.35">
      <c r="A42" t="s">
        <v>194</v>
      </c>
      <c r="B42" t="s">
        <v>29</v>
      </c>
      <c r="C42" t="s">
        <v>194</v>
      </c>
      <c r="D42" s="26">
        <v>1000</v>
      </c>
      <c r="E42" s="26">
        <v>92446.19</v>
      </c>
      <c r="G42" s="5">
        <f t="shared" si="2"/>
        <v>1000</v>
      </c>
    </row>
    <row r="43" spans="1:7" x14ac:dyDescent="0.35">
      <c r="A43" t="s">
        <v>194</v>
      </c>
      <c r="B43" t="s">
        <v>236</v>
      </c>
      <c r="C43" t="s">
        <v>194</v>
      </c>
      <c r="D43" s="26">
        <v>2386</v>
      </c>
      <c r="E43" s="26">
        <v>91446.19</v>
      </c>
      <c r="G43" s="5"/>
    </row>
    <row r="44" spans="1:7" x14ac:dyDescent="0.35">
      <c r="A44" t="s">
        <v>237</v>
      </c>
      <c r="B44" t="s">
        <v>238</v>
      </c>
      <c r="C44" t="s">
        <v>237</v>
      </c>
      <c r="D44" s="26">
        <v>1000</v>
      </c>
      <c r="E44" s="26">
        <v>89060.19</v>
      </c>
      <c r="G44" s="5">
        <v>1000</v>
      </c>
    </row>
    <row r="45" spans="1:7" x14ac:dyDescent="0.35">
      <c r="A45" t="s">
        <v>237</v>
      </c>
      <c r="B45" t="s">
        <v>38</v>
      </c>
      <c r="C45" t="s">
        <v>237</v>
      </c>
      <c r="D45" s="26">
        <v>1000</v>
      </c>
      <c r="E45" s="26">
        <v>88060.19</v>
      </c>
      <c r="G45" s="5">
        <v>1000</v>
      </c>
    </row>
    <row r="46" spans="1:7" x14ac:dyDescent="0.35">
      <c r="A46" t="s">
        <v>237</v>
      </c>
      <c r="B46" t="s">
        <v>35</v>
      </c>
      <c r="C46" t="s">
        <v>237</v>
      </c>
      <c r="D46" s="26">
        <v>1000</v>
      </c>
      <c r="E46" s="26">
        <v>87060.19</v>
      </c>
      <c r="G46" s="5">
        <v>1000</v>
      </c>
    </row>
    <row r="47" spans="1:7" x14ac:dyDescent="0.35">
      <c r="A47" t="s">
        <v>237</v>
      </c>
      <c r="B47" t="s">
        <v>83</v>
      </c>
      <c r="C47" t="s">
        <v>237</v>
      </c>
      <c r="D47" s="26">
        <v>1000</v>
      </c>
      <c r="E47" s="26">
        <v>86060.19</v>
      </c>
      <c r="G47" s="5">
        <v>1000</v>
      </c>
    </row>
    <row r="48" spans="1:7" x14ac:dyDescent="0.35">
      <c r="A48" t="s">
        <v>237</v>
      </c>
      <c r="B48" t="s">
        <v>239</v>
      </c>
      <c r="C48" t="s">
        <v>237</v>
      </c>
      <c r="D48" s="26">
        <v>1000</v>
      </c>
      <c r="E48" s="26">
        <v>85060.19</v>
      </c>
      <c r="G48" s="5">
        <v>1000</v>
      </c>
    </row>
    <row r="49" spans="1:8" x14ac:dyDescent="0.35">
      <c r="A49" t="s">
        <v>195</v>
      </c>
      <c r="B49" t="s">
        <v>27</v>
      </c>
      <c r="C49" t="s">
        <v>195</v>
      </c>
      <c r="D49">
        <v>-5.25</v>
      </c>
      <c r="E49" s="26">
        <v>84060.19</v>
      </c>
      <c r="G49" s="5"/>
    </row>
    <row r="50" spans="1:8" x14ac:dyDescent="0.35">
      <c r="A50" t="s">
        <v>195</v>
      </c>
      <c r="B50" t="s">
        <v>28</v>
      </c>
      <c r="C50" t="s">
        <v>195</v>
      </c>
      <c r="D50">
        <v>-230</v>
      </c>
      <c r="E50" s="26">
        <v>84065.44</v>
      </c>
      <c r="G50" s="5"/>
    </row>
    <row r="51" spans="1:8" x14ac:dyDescent="0.35">
      <c r="A51" t="s">
        <v>195</v>
      </c>
      <c r="B51" t="s">
        <v>144</v>
      </c>
      <c r="C51" t="s">
        <v>195</v>
      </c>
      <c r="D51" s="26">
        <v>1000</v>
      </c>
      <c r="E51" s="26">
        <v>84295.44</v>
      </c>
      <c r="G51" s="5">
        <f t="shared" ref="G51:G59" si="3">+D51</f>
        <v>1000</v>
      </c>
    </row>
    <row r="52" spans="1:8" x14ac:dyDescent="0.35">
      <c r="A52" t="s">
        <v>240</v>
      </c>
      <c r="B52" t="s">
        <v>241</v>
      </c>
      <c r="C52" t="s">
        <v>240</v>
      </c>
      <c r="D52" s="26">
        <v>1000</v>
      </c>
      <c r="E52" s="26">
        <v>83295.44</v>
      </c>
      <c r="G52" s="5">
        <f t="shared" si="3"/>
        <v>1000</v>
      </c>
    </row>
    <row r="53" spans="1:8" x14ac:dyDescent="0.35">
      <c r="A53" t="s">
        <v>242</v>
      </c>
      <c r="B53" t="s">
        <v>59</v>
      </c>
      <c r="C53" t="s">
        <v>242</v>
      </c>
      <c r="D53" s="26">
        <v>1000</v>
      </c>
      <c r="E53" s="26">
        <v>82295.44</v>
      </c>
      <c r="G53" s="5">
        <f t="shared" si="3"/>
        <v>1000</v>
      </c>
    </row>
    <row r="54" spans="1:8" x14ac:dyDescent="0.35">
      <c r="A54" t="s">
        <v>243</v>
      </c>
      <c r="B54" t="s">
        <v>244</v>
      </c>
      <c r="C54" t="s">
        <v>243</v>
      </c>
      <c r="D54" s="26">
        <v>1000</v>
      </c>
      <c r="E54" s="26">
        <v>81295.44</v>
      </c>
      <c r="G54" s="5">
        <f t="shared" si="3"/>
        <v>1000</v>
      </c>
    </row>
    <row r="55" spans="1:8" x14ac:dyDescent="0.35">
      <c r="A55" t="s">
        <v>243</v>
      </c>
      <c r="B55" t="s">
        <v>245</v>
      </c>
      <c r="C55" t="s">
        <v>243</v>
      </c>
      <c r="D55" s="26">
        <v>1000</v>
      </c>
      <c r="E55" s="26">
        <v>80295.44</v>
      </c>
      <c r="G55" s="5">
        <f t="shared" si="3"/>
        <v>1000</v>
      </c>
    </row>
    <row r="56" spans="1:8" x14ac:dyDescent="0.35">
      <c r="A56" t="s">
        <v>243</v>
      </c>
      <c r="B56" t="s">
        <v>37</v>
      </c>
      <c r="C56" t="s">
        <v>243</v>
      </c>
      <c r="D56" s="26">
        <v>1250</v>
      </c>
      <c r="E56" s="26">
        <v>79295.44</v>
      </c>
      <c r="G56" s="5">
        <f t="shared" si="3"/>
        <v>1250</v>
      </c>
    </row>
    <row r="57" spans="1:8" x14ac:dyDescent="0.35">
      <c r="A57" t="s">
        <v>246</v>
      </c>
      <c r="B57" t="s">
        <v>64</v>
      </c>
      <c r="C57" t="s">
        <v>246</v>
      </c>
      <c r="D57" s="26">
        <v>1000</v>
      </c>
      <c r="E57" s="26">
        <v>78045.440000000002</v>
      </c>
      <c r="G57" s="5">
        <f t="shared" si="3"/>
        <v>1000</v>
      </c>
    </row>
    <row r="58" spans="1:8" x14ac:dyDescent="0.35">
      <c r="A58" t="s">
        <v>247</v>
      </c>
      <c r="B58" t="s">
        <v>248</v>
      </c>
      <c r="C58" t="s">
        <v>247</v>
      </c>
      <c r="D58" s="26">
        <v>1000</v>
      </c>
      <c r="E58" s="26">
        <v>77045.440000000002</v>
      </c>
      <c r="G58" s="5">
        <f t="shared" si="3"/>
        <v>1000</v>
      </c>
    </row>
    <row r="59" spans="1:8" x14ac:dyDescent="0.35">
      <c r="A59" t="s">
        <v>249</v>
      </c>
      <c r="B59" t="s">
        <v>250</v>
      </c>
      <c r="C59" t="s">
        <v>249</v>
      </c>
      <c r="D59" s="26">
        <v>1000</v>
      </c>
      <c r="E59" s="26">
        <v>76045.440000000002</v>
      </c>
      <c r="G59" s="5">
        <f t="shared" si="3"/>
        <v>1000</v>
      </c>
    </row>
    <row r="60" spans="1:8" x14ac:dyDescent="0.35">
      <c r="A60" t="s">
        <v>198</v>
      </c>
      <c r="B60" t="s">
        <v>251</v>
      </c>
      <c r="C60" t="s">
        <v>198</v>
      </c>
      <c r="D60" s="26">
        <v>-10940</v>
      </c>
      <c r="E60" s="26">
        <v>75045.440000000002</v>
      </c>
      <c r="F60" s="41" t="s">
        <v>155</v>
      </c>
      <c r="G60" s="42"/>
      <c r="H60" s="42">
        <f>SUM(G12:G59)</f>
        <v>40000</v>
      </c>
    </row>
    <row r="61" spans="1:8" x14ac:dyDescent="0.35">
      <c r="A61" t="s">
        <v>196</v>
      </c>
      <c r="B61" t="s">
        <v>252</v>
      </c>
      <c r="C61" t="s">
        <v>196</v>
      </c>
      <c r="D61">
        <v>-154.99</v>
      </c>
      <c r="E61" s="26">
        <v>85985.44</v>
      </c>
      <c r="G61" s="5"/>
    </row>
    <row r="62" spans="1:8" x14ac:dyDescent="0.35">
      <c r="A62" t="s">
        <v>197</v>
      </c>
      <c r="B62" t="s">
        <v>253</v>
      </c>
      <c r="C62" t="s">
        <v>197</v>
      </c>
      <c r="D62" s="26">
        <v>-3255.57</v>
      </c>
      <c r="E62" s="26">
        <v>86140.43</v>
      </c>
      <c r="G62" s="5"/>
    </row>
    <row r="63" spans="1:8" x14ac:dyDescent="0.35">
      <c r="A63" t="s">
        <v>199</v>
      </c>
      <c r="B63" t="s">
        <v>254</v>
      </c>
      <c r="C63" t="s">
        <v>199</v>
      </c>
      <c r="D63" s="26">
        <v>-8875</v>
      </c>
      <c r="E63" s="26">
        <v>89396</v>
      </c>
      <c r="G63" s="5"/>
    </row>
    <row r="64" spans="1:8" x14ac:dyDescent="0.35">
      <c r="A64" t="s">
        <v>199</v>
      </c>
      <c r="B64" t="s">
        <v>255</v>
      </c>
      <c r="C64" t="s">
        <v>199</v>
      </c>
      <c r="D64" s="26">
        <v>-1064.43</v>
      </c>
      <c r="E64" s="26">
        <v>98271</v>
      </c>
      <c r="G64" s="5"/>
    </row>
    <row r="65" spans="1:7" x14ac:dyDescent="0.35">
      <c r="A65" t="s">
        <v>200</v>
      </c>
      <c r="B65" t="s">
        <v>256</v>
      </c>
      <c r="C65" t="s">
        <v>200</v>
      </c>
      <c r="D65" s="26">
        <v>-2156.5</v>
      </c>
      <c r="E65" s="26">
        <v>99335.43</v>
      </c>
      <c r="G65" s="5"/>
    </row>
    <row r="66" spans="1:7" x14ac:dyDescent="0.35">
      <c r="A66" t="s">
        <v>257</v>
      </c>
      <c r="B66" t="s">
        <v>258</v>
      </c>
      <c r="C66" t="s">
        <v>257</v>
      </c>
      <c r="D66" s="26">
        <v>-3250</v>
      </c>
      <c r="E66" s="26">
        <v>101491.93</v>
      </c>
      <c r="G66" s="5"/>
    </row>
    <row r="67" spans="1:7" x14ac:dyDescent="0.35">
      <c r="A67" t="s">
        <v>181</v>
      </c>
      <c r="B67" t="s">
        <v>27</v>
      </c>
      <c r="C67" t="s">
        <v>181</v>
      </c>
      <c r="D67">
        <v>-5.25</v>
      </c>
      <c r="E67" s="26">
        <v>104741.93</v>
      </c>
      <c r="G67" s="5"/>
    </row>
    <row r="68" spans="1:7" x14ac:dyDescent="0.35">
      <c r="A68" t="s">
        <v>181</v>
      </c>
      <c r="B68" t="s">
        <v>28</v>
      </c>
      <c r="C68" t="s">
        <v>181</v>
      </c>
      <c r="D68">
        <v>-230</v>
      </c>
      <c r="E68" s="26">
        <v>104747.18</v>
      </c>
      <c r="G68" s="5"/>
    </row>
    <row r="69" spans="1:7" x14ac:dyDescent="0.35">
      <c r="A69" t="s">
        <v>172</v>
      </c>
      <c r="B69" t="s">
        <v>259</v>
      </c>
      <c r="C69" t="s">
        <v>172</v>
      </c>
      <c r="D69">
        <v>-354.85</v>
      </c>
      <c r="E69" s="26">
        <v>104977.18</v>
      </c>
      <c r="G69" s="5"/>
    </row>
    <row r="70" spans="1:7" x14ac:dyDescent="0.35">
      <c r="A70" t="s">
        <v>172</v>
      </c>
      <c r="B70" t="s">
        <v>260</v>
      </c>
      <c r="C70" t="s">
        <v>172</v>
      </c>
      <c r="D70">
        <v>-409</v>
      </c>
      <c r="E70" s="26">
        <v>105332.03</v>
      </c>
      <c r="G70" s="5"/>
    </row>
    <row r="71" spans="1:7" x14ac:dyDescent="0.35">
      <c r="A71" t="s">
        <v>170</v>
      </c>
      <c r="B71" t="s">
        <v>261</v>
      </c>
      <c r="C71" t="s">
        <v>170</v>
      </c>
      <c r="D71" s="26">
        <v>-1764.7</v>
      </c>
      <c r="E71" s="26">
        <v>105741.03</v>
      </c>
      <c r="G71" s="5"/>
    </row>
    <row r="72" spans="1:7" x14ac:dyDescent="0.35">
      <c r="A72" t="s">
        <v>170</v>
      </c>
      <c r="B72" t="s">
        <v>262</v>
      </c>
      <c r="C72" t="s">
        <v>170</v>
      </c>
      <c r="D72">
        <v>-488.7</v>
      </c>
      <c r="E72" s="26">
        <v>107505.73</v>
      </c>
      <c r="G72" s="5"/>
    </row>
    <row r="73" spans="1:7" x14ac:dyDescent="0.35">
      <c r="A73" t="s">
        <v>170</v>
      </c>
      <c r="B73" t="s">
        <v>145</v>
      </c>
      <c r="C73" t="s">
        <v>170</v>
      </c>
      <c r="D73" s="26">
        <v>1250</v>
      </c>
      <c r="E73" s="26">
        <v>107994.43</v>
      </c>
      <c r="G73" s="5">
        <f t="shared" ref="G73:G74" si="4">+D73</f>
        <v>1250</v>
      </c>
    </row>
    <row r="74" spans="1:7" x14ac:dyDescent="0.35">
      <c r="A74" t="s">
        <v>263</v>
      </c>
      <c r="B74" t="s">
        <v>264</v>
      </c>
      <c r="C74" t="s">
        <v>263</v>
      </c>
      <c r="D74" s="26">
        <v>1250</v>
      </c>
      <c r="E74" s="26">
        <v>106744.43</v>
      </c>
      <c r="G74" s="5">
        <f t="shared" si="4"/>
        <v>1250</v>
      </c>
    </row>
    <row r="75" spans="1:7" x14ac:dyDescent="0.35">
      <c r="A75" t="s">
        <v>265</v>
      </c>
      <c r="B75" t="s">
        <v>266</v>
      </c>
      <c r="C75" t="s">
        <v>265</v>
      </c>
      <c r="D75">
        <v>-625</v>
      </c>
      <c r="E75" s="26">
        <v>105494.43</v>
      </c>
      <c r="G75" s="5">
        <f>+D75</f>
        <v>-625</v>
      </c>
    </row>
    <row r="76" spans="1:7" x14ac:dyDescent="0.35">
      <c r="A76" t="s">
        <v>265</v>
      </c>
      <c r="B76" t="s">
        <v>267</v>
      </c>
      <c r="C76" t="s">
        <v>265</v>
      </c>
      <c r="D76">
        <v>-625</v>
      </c>
      <c r="E76" s="26">
        <v>106119.43</v>
      </c>
      <c r="G76" s="5">
        <f t="shared" ref="G76:G100" si="5">+D76</f>
        <v>-625</v>
      </c>
    </row>
    <row r="77" spans="1:7" x14ac:dyDescent="0.35">
      <c r="A77" t="s">
        <v>268</v>
      </c>
      <c r="B77" t="s">
        <v>103</v>
      </c>
      <c r="C77" t="s">
        <v>268</v>
      </c>
      <c r="D77" s="26">
        <v>1250</v>
      </c>
      <c r="E77" s="26">
        <v>106744.43</v>
      </c>
      <c r="G77" s="5">
        <f t="shared" si="5"/>
        <v>1250</v>
      </c>
    </row>
    <row r="78" spans="1:7" x14ac:dyDescent="0.35">
      <c r="A78" t="s">
        <v>268</v>
      </c>
      <c r="B78" t="s">
        <v>269</v>
      </c>
      <c r="C78" t="s">
        <v>268</v>
      </c>
      <c r="D78" s="26">
        <v>1250</v>
      </c>
      <c r="E78" s="26">
        <v>105494.43</v>
      </c>
      <c r="G78" s="5">
        <f t="shared" si="5"/>
        <v>1250</v>
      </c>
    </row>
    <row r="79" spans="1:7" x14ac:dyDescent="0.35">
      <c r="A79" t="s">
        <v>270</v>
      </c>
      <c r="B79" t="s">
        <v>271</v>
      </c>
      <c r="C79" t="s">
        <v>270</v>
      </c>
      <c r="D79" s="26">
        <v>1250</v>
      </c>
      <c r="E79" s="26">
        <v>104244.43</v>
      </c>
      <c r="G79" s="5">
        <f t="shared" si="5"/>
        <v>1250</v>
      </c>
    </row>
    <row r="80" spans="1:7" x14ac:dyDescent="0.35">
      <c r="A80" t="s">
        <v>270</v>
      </c>
      <c r="B80" t="s">
        <v>104</v>
      </c>
      <c r="C80" t="s">
        <v>270</v>
      </c>
      <c r="D80" s="26">
        <v>1250</v>
      </c>
      <c r="E80" s="26">
        <v>102994.43</v>
      </c>
      <c r="G80" s="5">
        <f t="shared" si="5"/>
        <v>1250</v>
      </c>
    </row>
    <row r="81" spans="1:7" x14ac:dyDescent="0.35">
      <c r="A81" t="s">
        <v>270</v>
      </c>
      <c r="B81" t="s">
        <v>272</v>
      </c>
      <c r="C81" t="s">
        <v>270</v>
      </c>
      <c r="D81" s="26">
        <v>1250</v>
      </c>
      <c r="E81" s="26">
        <v>101744.43</v>
      </c>
      <c r="G81" s="5">
        <f t="shared" si="5"/>
        <v>1250</v>
      </c>
    </row>
    <row r="82" spans="1:7" x14ac:dyDescent="0.35">
      <c r="A82" t="s">
        <v>270</v>
      </c>
      <c r="B82" t="s">
        <v>221</v>
      </c>
      <c r="C82" t="s">
        <v>270</v>
      </c>
      <c r="D82" s="26">
        <v>1250</v>
      </c>
      <c r="E82" s="26">
        <v>100494.43</v>
      </c>
      <c r="G82" s="5">
        <f t="shared" si="5"/>
        <v>1250</v>
      </c>
    </row>
    <row r="83" spans="1:7" x14ac:dyDescent="0.35">
      <c r="A83" t="s">
        <v>270</v>
      </c>
      <c r="B83" t="s">
        <v>31</v>
      </c>
      <c r="C83" t="s">
        <v>270</v>
      </c>
      <c r="D83" s="26">
        <v>1250</v>
      </c>
      <c r="E83" s="26">
        <v>99244.43</v>
      </c>
      <c r="G83" s="5">
        <f t="shared" si="5"/>
        <v>1250</v>
      </c>
    </row>
    <row r="84" spans="1:7" x14ac:dyDescent="0.35">
      <c r="A84" t="s">
        <v>270</v>
      </c>
      <c r="B84" t="s">
        <v>30</v>
      </c>
      <c r="C84" t="s">
        <v>270</v>
      </c>
      <c r="D84" s="26">
        <v>1250</v>
      </c>
      <c r="E84" s="26">
        <v>97994.43</v>
      </c>
      <c r="G84" s="5">
        <f t="shared" si="5"/>
        <v>1250</v>
      </c>
    </row>
    <row r="85" spans="1:7" x14ac:dyDescent="0.35">
      <c r="A85" t="s">
        <v>273</v>
      </c>
      <c r="B85" t="s">
        <v>33</v>
      </c>
      <c r="C85" t="s">
        <v>273</v>
      </c>
      <c r="D85" s="26">
        <v>1250</v>
      </c>
      <c r="E85" s="26">
        <v>96744.43</v>
      </c>
      <c r="G85" s="5">
        <f t="shared" si="5"/>
        <v>1250</v>
      </c>
    </row>
    <row r="86" spans="1:7" x14ac:dyDescent="0.35">
      <c r="A86" t="s">
        <v>273</v>
      </c>
      <c r="B86" t="s">
        <v>83</v>
      </c>
      <c r="C86" t="s">
        <v>273</v>
      </c>
      <c r="D86" s="26">
        <v>1250</v>
      </c>
      <c r="E86" s="26">
        <v>95494.43</v>
      </c>
      <c r="G86" s="5">
        <f t="shared" si="5"/>
        <v>1250</v>
      </c>
    </row>
    <row r="87" spans="1:7" x14ac:dyDescent="0.35">
      <c r="A87" t="s">
        <v>273</v>
      </c>
      <c r="B87" t="s">
        <v>52</v>
      </c>
      <c r="C87" t="s">
        <v>273</v>
      </c>
      <c r="D87" s="26">
        <v>1250</v>
      </c>
      <c r="E87" s="26">
        <v>94244.43</v>
      </c>
      <c r="G87" s="5">
        <f t="shared" si="5"/>
        <v>1250</v>
      </c>
    </row>
    <row r="88" spans="1:7" x14ac:dyDescent="0.35">
      <c r="A88" t="s">
        <v>273</v>
      </c>
      <c r="B88" t="s">
        <v>32</v>
      </c>
      <c r="C88" t="s">
        <v>273</v>
      </c>
      <c r="D88" s="26">
        <v>1250</v>
      </c>
      <c r="E88" s="26">
        <v>92994.43</v>
      </c>
      <c r="G88" s="5">
        <f t="shared" si="5"/>
        <v>1250</v>
      </c>
    </row>
    <row r="89" spans="1:7" x14ac:dyDescent="0.35">
      <c r="A89" t="s">
        <v>273</v>
      </c>
      <c r="B89" t="s">
        <v>29</v>
      </c>
      <c r="C89" t="s">
        <v>273</v>
      </c>
      <c r="D89" s="26">
        <v>1250</v>
      </c>
      <c r="E89" s="26">
        <v>91744.43</v>
      </c>
      <c r="G89" s="5">
        <f t="shared" si="5"/>
        <v>1250</v>
      </c>
    </row>
    <row r="90" spans="1:7" x14ac:dyDescent="0.35">
      <c r="A90" t="s">
        <v>273</v>
      </c>
      <c r="B90" t="s">
        <v>274</v>
      </c>
      <c r="C90" t="s">
        <v>273</v>
      </c>
      <c r="D90" s="26">
        <v>1250</v>
      </c>
      <c r="E90" s="26">
        <v>90494.43</v>
      </c>
      <c r="G90" s="5">
        <f t="shared" si="5"/>
        <v>1250</v>
      </c>
    </row>
    <row r="91" spans="1:7" x14ac:dyDescent="0.35">
      <c r="A91" t="s">
        <v>273</v>
      </c>
      <c r="B91" t="s">
        <v>67</v>
      </c>
      <c r="C91" t="s">
        <v>273</v>
      </c>
      <c r="D91" s="26">
        <v>1250</v>
      </c>
      <c r="E91" s="26">
        <v>89244.43</v>
      </c>
      <c r="G91" s="5">
        <f t="shared" si="5"/>
        <v>1250</v>
      </c>
    </row>
    <row r="92" spans="1:7" x14ac:dyDescent="0.35">
      <c r="A92" t="s">
        <v>273</v>
      </c>
      <c r="B92" t="s">
        <v>227</v>
      </c>
      <c r="C92" t="s">
        <v>273</v>
      </c>
      <c r="D92" s="26">
        <v>1250</v>
      </c>
      <c r="E92" s="26">
        <v>87994.43</v>
      </c>
      <c r="G92" s="5">
        <f t="shared" si="5"/>
        <v>1250</v>
      </c>
    </row>
    <row r="93" spans="1:7" x14ac:dyDescent="0.35">
      <c r="A93" t="s">
        <v>275</v>
      </c>
      <c r="B93" t="s">
        <v>59</v>
      </c>
      <c r="C93" t="s">
        <v>275</v>
      </c>
      <c r="D93" s="26">
        <v>1250</v>
      </c>
      <c r="E93" s="26">
        <v>86744.43</v>
      </c>
      <c r="G93" s="5">
        <f t="shared" si="5"/>
        <v>1250</v>
      </c>
    </row>
    <row r="94" spans="1:7" x14ac:dyDescent="0.35">
      <c r="A94" t="s">
        <v>275</v>
      </c>
      <c r="B94" t="s">
        <v>276</v>
      </c>
      <c r="C94" t="s">
        <v>275</v>
      </c>
      <c r="D94" s="26">
        <v>1250</v>
      </c>
      <c r="E94" s="26">
        <v>85494.43</v>
      </c>
      <c r="G94" s="5">
        <f t="shared" si="5"/>
        <v>1250</v>
      </c>
    </row>
    <row r="95" spans="1:7" x14ac:dyDescent="0.35">
      <c r="A95" t="s">
        <v>275</v>
      </c>
      <c r="B95" t="s">
        <v>34</v>
      </c>
      <c r="C95" t="s">
        <v>275</v>
      </c>
      <c r="D95" s="26">
        <v>1250</v>
      </c>
      <c r="E95" s="26">
        <v>84244.43</v>
      </c>
      <c r="G95" s="5">
        <f t="shared" si="5"/>
        <v>1250</v>
      </c>
    </row>
    <row r="96" spans="1:7" x14ac:dyDescent="0.35">
      <c r="A96" t="s">
        <v>275</v>
      </c>
      <c r="B96" t="s">
        <v>277</v>
      </c>
      <c r="C96" t="s">
        <v>275</v>
      </c>
      <c r="D96" s="26">
        <v>1250</v>
      </c>
      <c r="E96" s="26">
        <v>82994.429999999993</v>
      </c>
      <c r="G96" s="5">
        <f t="shared" si="5"/>
        <v>1250</v>
      </c>
    </row>
    <row r="97" spans="1:7" x14ac:dyDescent="0.35">
      <c r="A97" t="s">
        <v>275</v>
      </c>
      <c r="B97" t="s">
        <v>143</v>
      </c>
      <c r="C97" t="s">
        <v>275</v>
      </c>
      <c r="D97" s="26">
        <v>1250</v>
      </c>
      <c r="E97" s="26">
        <v>81744.429999999993</v>
      </c>
      <c r="G97" s="5">
        <f t="shared" si="5"/>
        <v>1250</v>
      </c>
    </row>
    <row r="98" spans="1:7" x14ac:dyDescent="0.35">
      <c r="A98" t="s">
        <v>275</v>
      </c>
      <c r="B98" t="s">
        <v>278</v>
      </c>
      <c r="C98" t="s">
        <v>275</v>
      </c>
      <c r="D98" s="26">
        <v>1250</v>
      </c>
      <c r="E98" s="26">
        <v>80494.429999999993</v>
      </c>
      <c r="G98" s="5">
        <f t="shared" si="5"/>
        <v>1250</v>
      </c>
    </row>
    <row r="99" spans="1:7" x14ac:dyDescent="0.35">
      <c r="A99" t="s">
        <v>180</v>
      </c>
      <c r="B99" t="s">
        <v>66</v>
      </c>
      <c r="C99" t="s">
        <v>180</v>
      </c>
      <c r="D99" s="26">
        <v>1250</v>
      </c>
      <c r="E99" s="26">
        <v>79244.429999999993</v>
      </c>
      <c r="G99" s="5">
        <f t="shared" si="5"/>
        <v>1250</v>
      </c>
    </row>
    <row r="100" spans="1:7" x14ac:dyDescent="0.35">
      <c r="A100" t="s">
        <v>180</v>
      </c>
      <c r="B100" t="s">
        <v>56</v>
      </c>
      <c r="C100" t="s">
        <v>180</v>
      </c>
      <c r="D100">
        <v>250</v>
      </c>
      <c r="E100" s="26">
        <v>77994.429999999993</v>
      </c>
      <c r="G100" s="5">
        <f t="shared" si="5"/>
        <v>250</v>
      </c>
    </row>
    <row r="101" spans="1:7" x14ac:dyDescent="0.35">
      <c r="A101" t="s">
        <v>180</v>
      </c>
      <c r="B101" t="s">
        <v>279</v>
      </c>
      <c r="C101" t="s">
        <v>180</v>
      </c>
      <c r="D101" s="26">
        <v>-2375</v>
      </c>
      <c r="E101" s="26">
        <v>77744.429999999993</v>
      </c>
      <c r="G101" s="5"/>
    </row>
    <row r="102" spans="1:7" x14ac:dyDescent="0.35">
      <c r="A102" t="s">
        <v>180</v>
      </c>
      <c r="B102" t="s">
        <v>245</v>
      </c>
      <c r="C102" t="s">
        <v>180</v>
      </c>
      <c r="D102" s="26">
        <v>1250</v>
      </c>
      <c r="E102" s="26">
        <v>80119.429999999993</v>
      </c>
      <c r="G102" s="5">
        <f t="shared" ref="G102:G108" si="6">+D102</f>
        <v>1250</v>
      </c>
    </row>
    <row r="103" spans="1:7" x14ac:dyDescent="0.35">
      <c r="A103" t="s">
        <v>180</v>
      </c>
      <c r="B103" t="s">
        <v>65</v>
      </c>
      <c r="C103" t="s">
        <v>180</v>
      </c>
      <c r="D103" s="26">
        <v>1250</v>
      </c>
      <c r="E103" s="26">
        <v>78869.429999999993</v>
      </c>
      <c r="G103" s="5">
        <f t="shared" si="6"/>
        <v>1250</v>
      </c>
    </row>
    <row r="104" spans="1:7" x14ac:dyDescent="0.35">
      <c r="A104" t="s">
        <v>180</v>
      </c>
      <c r="B104" t="s">
        <v>280</v>
      </c>
      <c r="C104" t="s">
        <v>180</v>
      </c>
      <c r="D104" s="26">
        <v>1250</v>
      </c>
      <c r="E104" s="26">
        <v>77619.429999999993</v>
      </c>
      <c r="G104" s="5">
        <f t="shared" si="6"/>
        <v>1250</v>
      </c>
    </row>
    <row r="105" spans="1:7" x14ac:dyDescent="0.35">
      <c r="A105" t="s">
        <v>180</v>
      </c>
      <c r="B105" t="s">
        <v>35</v>
      </c>
      <c r="C105" t="s">
        <v>180</v>
      </c>
      <c r="D105" s="26">
        <v>1000</v>
      </c>
      <c r="E105" s="26">
        <v>76369.429999999993</v>
      </c>
      <c r="G105" s="5">
        <f t="shared" si="6"/>
        <v>1000</v>
      </c>
    </row>
    <row r="106" spans="1:7" x14ac:dyDescent="0.35">
      <c r="A106" t="s">
        <v>180</v>
      </c>
      <c r="B106" t="s">
        <v>68</v>
      </c>
      <c r="C106" t="s">
        <v>180</v>
      </c>
      <c r="D106" s="26">
        <v>1250</v>
      </c>
      <c r="E106" s="26">
        <v>75369.429999999993</v>
      </c>
      <c r="G106" s="5">
        <f t="shared" si="6"/>
        <v>1250</v>
      </c>
    </row>
    <row r="107" spans="1:7" x14ac:dyDescent="0.35">
      <c r="A107" t="s">
        <v>180</v>
      </c>
      <c r="B107" t="s">
        <v>82</v>
      </c>
      <c r="C107" t="s">
        <v>180</v>
      </c>
      <c r="D107" s="26">
        <v>1250</v>
      </c>
      <c r="E107" s="26">
        <v>74119.429999999993</v>
      </c>
      <c r="G107" s="5">
        <f t="shared" si="6"/>
        <v>1250</v>
      </c>
    </row>
    <row r="108" spans="1:7" x14ac:dyDescent="0.35">
      <c r="A108" t="s">
        <v>180</v>
      </c>
      <c r="B108" t="s">
        <v>36</v>
      </c>
      <c r="C108" t="s">
        <v>180</v>
      </c>
      <c r="D108" s="26">
        <v>1250</v>
      </c>
      <c r="E108" s="26">
        <v>72869.429999999993</v>
      </c>
      <c r="G108" s="5">
        <f t="shared" si="6"/>
        <v>1250</v>
      </c>
    </row>
    <row r="109" spans="1:7" x14ac:dyDescent="0.35">
      <c r="A109" t="s">
        <v>180</v>
      </c>
      <c r="B109" t="s">
        <v>105</v>
      </c>
      <c r="C109" t="s">
        <v>180</v>
      </c>
      <c r="D109" s="26">
        <v>-1634.18</v>
      </c>
      <c r="E109" s="26">
        <v>71619.429999999993</v>
      </c>
      <c r="G109" s="5"/>
    </row>
    <row r="110" spans="1:7" x14ac:dyDescent="0.35">
      <c r="A110" t="s">
        <v>180</v>
      </c>
      <c r="B110" t="s">
        <v>239</v>
      </c>
      <c r="C110" t="s">
        <v>180</v>
      </c>
      <c r="D110" s="26">
        <v>1250</v>
      </c>
      <c r="E110" s="26">
        <v>73253.61</v>
      </c>
      <c r="G110" s="5">
        <f t="shared" ref="G110:G111" si="7">+D110</f>
        <v>1250</v>
      </c>
    </row>
    <row r="111" spans="1:7" x14ac:dyDescent="0.35">
      <c r="A111" t="s">
        <v>180</v>
      </c>
      <c r="B111" t="s">
        <v>146</v>
      </c>
      <c r="C111" t="s">
        <v>180</v>
      </c>
      <c r="D111" s="26">
        <v>1250</v>
      </c>
      <c r="E111" s="26">
        <v>72003.61</v>
      </c>
      <c r="G111" s="5">
        <f t="shared" si="7"/>
        <v>1250</v>
      </c>
    </row>
    <row r="112" spans="1:7" x14ac:dyDescent="0.35">
      <c r="A112" t="s">
        <v>174</v>
      </c>
      <c r="B112" t="s">
        <v>27</v>
      </c>
      <c r="C112" t="s">
        <v>174</v>
      </c>
      <c r="D112">
        <v>-5.25</v>
      </c>
      <c r="E112" s="26">
        <v>70753.61</v>
      </c>
      <c r="G112" s="5"/>
    </row>
    <row r="113" spans="1:8" x14ac:dyDescent="0.35">
      <c r="A113" t="s">
        <v>174</v>
      </c>
      <c r="B113" t="s">
        <v>28</v>
      </c>
      <c r="C113" t="s">
        <v>174</v>
      </c>
      <c r="D113">
        <v>-230</v>
      </c>
      <c r="E113" s="26">
        <v>70758.86</v>
      </c>
      <c r="G113" s="5"/>
    </row>
    <row r="114" spans="1:8" x14ac:dyDescent="0.35">
      <c r="A114" t="s">
        <v>281</v>
      </c>
      <c r="B114" t="s">
        <v>38</v>
      </c>
      <c r="C114" t="s">
        <v>281</v>
      </c>
      <c r="D114" s="26">
        <v>1250</v>
      </c>
      <c r="E114" s="26">
        <v>70988.86</v>
      </c>
      <c r="G114" s="5">
        <f t="shared" ref="G114:G120" si="8">+D114</f>
        <v>1250</v>
      </c>
    </row>
    <row r="115" spans="1:8" x14ac:dyDescent="0.35">
      <c r="A115" t="s">
        <v>281</v>
      </c>
      <c r="B115" t="s">
        <v>282</v>
      </c>
      <c r="C115" t="s">
        <v>281</v>
      </c>
      <c r="D115" s="26">
        <v>1250</v>
      </c>
      <c r="E115" s="26">
        <v>69738.86</v>
      </c>
      <c r="G115" s="5">
        <f t="shared" si="8"/>
        <v>1250</v>
      </c>
    </row>
    <row r="116" spans="1:8" x14ac:dyDescent="0.35">
      <c r="A116" t="s">
        <v>283</v>
      </c>
      <c r="B116" t="s">
        <v>64</v>
      </c>
      <c r="C116" t="s">
        <v>283</v>
      </c>
      <c r="D116" s="26">
        <v>1250</v>
      </c>
      <c r="E116" s="26">
        <v>68488.86</v>
      </c>
      <c r="G116" s="5">
        <f t="shared" si="8"/>
        <v>1250</v>
      </c>
    </row>
    <row r="117" spans="1:8" x14ac:dyDescent="0.35">
      <c r="A117" t="s">
        <v>283</v>
      </c>
      <c r="B117" t="s">
        <v>81</v>
      </c>
      <c r="C117" t="s">
        <v>283</v>
      </c>
      <c r="D117" s="26">
        <v>1250</v>
      </c>
      <c r="E117" s="26">
        <v>67238.86</v>
      </c>
      <c r="G117" s="5">
        <f t="shared" si="8"/>
        <v>1250</v>
      </c>
    </row>
    <row r="118" spans="1:8" x14ac:dyDescent="0.35">
      <c r="A118" t="s">
        <v>283</v>
      </c>
      <c r="B118" t="s">
        <v>284</v>
      </c>
      <c r="C118" t="s">
        <v>283</v>
      </c>
      <c r="D118" s="26">
        <v>1250</v>
      </c>
      <c r="E118" s="26">
        <v>65988.86</v>
      </c>
      <c r="G118" s="5">
        <f t="shared" si="8"/>
        <v>1250</v>
      </c>
    </row>
    <row r="119" spans="1:8" x14ac:dyDescent="0.35">
      <c r="A119" t="s">
        <v>285</v>
      </c>
      <c r="B119" t="s">
        <v>37</v>
      </c>
      <c r="C119" t="s">
        <v>285</v>
      </c>
      <c r="D119" s="26">
        <v>1250</v>
      </c>
      <c r="E119" s="26">
        <v>64738.86</v>
      </c>
      <c r="G119" s="5">
        <f t="shared" si="8"/>
        <v>1250</v>
      </c>
    </row>
    <row r="120" spans="1:8" x14ac:dyDescent="0.35">
      <c r="A120" t="s">
        <v>179</v>
      </c>
      <c r="B120" t="s">
        <v>286</v>
      </c>
      <c r="C120" t="s">
        <v>179</v>
      </c>
      <c r="D120" s="26">
        <v>1250</v>
      </c>
      <c r="E120" s="26">
        <v>63488.86</v>
      </c>
      <c r="G120" s="5">
        <f t="shared" si="8"/>
        <v>1250</v>
      </c>
    </row>
    <row r="121" spans="1:8" x14ac:dyDescent="0.35">
      <c r="A121" t="s">
        <v>179</v>
      </c>
      <c r="B121" t="s">
        <v>287</v>
      </c>
      <c r="C121" t="s">
        <v>179</v>
      </c>
      <c r="D121" s="26">
        <v>-8656.25</v>
      </c>
      <c r="E121" s="26">
        <v>62238.86</v>
      </c>
      <c r="F121" s="41" t="s">
        <v>156</v>
      </c>
      <c r="G121" s="42"/>
      <c r="H121" s="42">
        <f>SUM(G73:G120)</f>
        <v>50000</v>
      </c>
    </row>
    <row r="122" spans="1:8" x14ac:dyDescent="0.35">
      <c r="A122" t="s">
        <v>178</v>
      </c>
      <c r="B122" t="s">
        <v>163</v>
      </c>
      <c r="C122" t="s">
        <v>178</v>
      </c>
      <c r="D122">
        <v>-143.19999999999999</v>
      </c>
      <c r="E122" s="26">
        <v>70895.11</v>
      </c>
    </row>
    <row r="123" spans="1:8" x14ac:dyDescent="0.35">
      <c r="A123" t="s">
        <v>178</v>
      </c>
      <c r="B123" t="s">
        <v>288</v>
      </c>
      <c r="C123" t="s">
        <v>178</v>
      </c>
      <c r="D123">
        <v>-34.96</v>
      </c>
      <c r="E123" s="26">
        <v>71038.31</v>
      </c>
    </row>
    <row r="124" spans="1:8" x14ac:dyDescent="0.35">
      <c r="A124" t="s">
        <v>177</v>
      </c>
      <c r="B124" t="s">
        <v>289</v>
      </c>
      <c r="C124" t="s">
        <v>177</v>
      </c>
      <c r="D124" s="26">
        <v>-13406.25</v>
      </c>
      <c r="E124" s="26">
        <v>71073.27</v>
      </c>
    </row>
    <row r="125" spans="1:8" x14ac:dyDescent="0.35">
      <c r="A125" t="s">
        <v>176</v>
      </c>
      <c r="B125" t="s">
        <v>290</v>
      </c>
      <c r="C125" t="s">
        <v>176</v>
      </c>
      <c r="D125" s="26">
        <v>-6781.25</v>
      </c>
      <c r="E125" s="26">
        <v>84479.52</v>
      </c>
    </row>
    <row r="126" spans="1:8" x14ac:dyDescent="0.35">
      <c r="A126" t="s">
        <v>176</v>
      </c>
      <c r="B126" t="s">
        <v>291</v>
      </c>
      <c r="C126" t="s">
        <v>176</v>
      </c>
      <c r="D126">
        <v>-53</v>
      </c>
      <c r="E126" s="26">
        <v>91260.77</v>
      </c>
    </row>
    <row r="127" spans="1:8" x14ac:dyDescent="0.35">
      <c r="A127" t="s">
        <v>157</v>
      </c>
      <c r="B127" t="s">
        <v>292</v>
      </c>
      <c r="C127" t="s">
        <v>157</v>
      </c>
      <c r="D127">
        <v>-325</v>
      </c>
      <c r="E127" s="26">
        <v>91313.77</v>
      </c>
    </row>
    <row r="128" spans="1:8" x14ac:dyDescent="0.35">
      <c r="A128" t="s">
        <v>141</v>
      </c>
      <c r="B128" t="s">
        <v>73</v>
      </c>
      <c r="C128" t="s">
        <v>142</v>
      </c>
      <c r="D128">
        <v>-22.17</v>
      </c>
      <c r="E128" s="26">
        <v>91638.77</v>
      </c>
    </row>
    <row r="129" spans="1:7" x14ac:dyDescent="0.35">
      <c r="A129" t="s">
        <v>141</v>
      </c>
      <c r="B129" t="s">
        <v>27</v>
      </c>
      <c r="C129" t="s">
        <v>141</v>
      </c>
      <c r="D129">
        <v>-3.75</v>
      </c>
      <c r="E129" s="26">
        <v>91660.94</v>
      </c>
    </row>
    <row r="130" spans="1:7" x14ac:dyDescent="0.35">
      <c r="A130" t="s">
        <v>141</v>
      </c>
      <c r="B130" t="s">
        <v>28</v>
      </c>
      <c r="C130" t="s">
        <v>141</v>
      </c>
      <c r="D130">
        <v>-230</v>
      </c>
      <c r="E130" s="32">
        <v>91664.69</v>
      </c>
      <c r="F130" t="s">
        <v>293</v>
      </c>
    </row>
    <row r="131" spans="1:7" x14ac:dyDescent="0.35">
      <c r="F131" s="26"/>
      <c r="G131" s="4"/>
    </row>
    <row r="132" spans="1:7" x14ac:dyDescent="0.35">
      <c r="E132" s="26"/>
      <c r="F132" s="26"/>
      <c r="G132" s="4"/>
    </row>
    <row r="133" spans="1:7" x14ac:dyDescent="0.35">
      <c r="F133" s="26"/>
      <c r="G133" s="4"/>
    </row>
    <row r="134" spans="1:7" x14ac:dyDescent="0.35">
      <c r="B134" s="4"/>
      <c r="C134" s="4"/>
      <c r="G134" s="4"/>
    </row>
    <row r="135" spans="1:7" x14ac:dyDescent="0.35">
      <c r="B135" s="4"/>
      <c r="C135" s="4"/>
      <c r="G135" s="4"/>
    </row>
    <row r="136" spans="1:7" x14ac:dyDescent="0.35">
      <c r="B136" s="4"/>
      <c r="C136" s="4"/>
      <c r="G136" s="4"/>
    </row>
    <row r="137" spans="1:7" x14ac:dyDescent="0.35">
      <c r="B137" s="4"/>
      <c r="C137" s="4"/>
      <c r="G137" s="4"/>
    </row>
    <row r="138" spans="1:7" x14ac:dyDescent="0.35">
      <c r="B138" s="4"/>
      <c r="C138" s="4"/>
      <c r="G138" s="4"/>
    </row>
    <row r="139" spans="1:7" x14ac:dyDescent="0.35">
      <c r="B139" s="4"/>
      <c r="C139" s="4"/>
      <c r="G139" s="4"/>
    </row>
    <row r="140" spans="1:7" x14ac:dyDescent="0.35">
      <c r="B140" s="4"/>
      <c r="C140" s="4"/>
      <c r="G140" s="4"/>
    </row>
    <row r="153" spans="4:5" x14ac:dyDescent="0.35">
      <c r="D153" s="26"/>
      <c r="E153" s="26"/>
    </row>
    <row r="154" spans="4:5" x14ac:dyDescent="0.35">
      <c r="E154" s="26"/>
    </row>
    <row r="155" spans="4:5" x14ac:dyDescent="0.35">
      <c r="D155" s="26"/>
      <c r="E155" s="26"/>
    </row>
    <row r="156" spans="4:5" x14ac:dyDescent="0.35">
      <c r="D156" s="26"/>
      <c r="E156" s="26"/>
    </row>
    <row r="157" spans="4:5" x14ac:dyDescent="0.35">
      <c r="D157" s="26"/>
      <c r="E157" s="26"/>
    </row>
    <row r="158" spans="4:5" x14ac:dyDescent="0.35">
      <c r="D158" s="26"/>
      <c r="E158" s="26"/>
    </row>
    <row r="159" spans="4:5" x14ac:dyDescent="0.35">
      <c r="D159" s="26"/>
      <c r="E159" s="26"/>
    </row>
    <row r="160" spans="4:5" x14ac:dyDescent="0.35">
      <c r="D160" s="26"/>
      <c r="E160" s="26"/>
    </row>
    <row r="161" spans="4:5" x14ac:dyDescent="0.35">
      <c r="D161" s="26"/>
      <c r="E161" s="26"/>
    </row>
    <row r="162" spans="4:5" x14ac:dyDescent="0.35">
      <c r="D162" s="26"/>
      <c r="E162" s="26"/>
    </row>
    <row r="163" spans="4:5" x14ac:dyDescent="0.35">
      <c r="D163" s="26"/>
      <c r="E163" s="26"/>
    </row>
    <row r="164" spans="4:5" x14ac:dyDescent="0.35">
      <c r="E164" s="26"/>
    </row>
    <row r="165" spans="4:5" x14ac:dyDescent="0.35">
      <c r="E165" s="26"/>
    </row>
    <row r="166" spans="4:5" x14ac:dyDescent="0.35">
      <c r="E166" s="26"/>
    </row>
    <row r="167" spans="4:5" x14ac:dyDescent="0.35">
      <c r="D167" s="26"/>
      <c r="E167" s="26"/>
    </row>
    <row r="168" spans="4:5" x14ac:dyDescent="0.35">
      <c r="E168" s="26"/>
    </row>
    <row r="169" spans="4:5" x14ac:dyDescent="0.35">
      <c r="E169" s="26"/>
    </row>
    <row r="170" spans="4:5" x14ac:dyDescent="0.35">
      <c r="D170" s="26"/>
      <c r="E170" s="26"/>
    </row>
    <row r="171" spans="4:5" x14ac:dyDescent="0.35">
      <c r="D171" s="26"/>
      <c r="E171" s="26"/>
    </row>
    <row r="172" spans="4:5" x14ac:dyDescent="0.35">
      <c r="D172" s="26"/>
      <c r="E172" s="26"/>
    </row>
    <row r="173" spans="4:5" x14ac:dyDescent="0.35">
      <c r="D173" s="26"/>
      <c r="E173" s="26"/>
    </row>
    <row r="174" spans="4:5" x14ac:dyDescent="0.35">
      <c r="D174" s="26"/>
      <c r="E174" s="26"/>
    </row>
    <row r="175" spans="4:5" x14ac:dyDescent="0.35">
      <c r="D175" s="26"/>
      <c r="E175" s="26"/>
    </row>
    <row r="176" spans="4:5" x14ac:dyDescent="0.35">
      <c r="D176" s="26"/>
      <c r="E176" s="26"/>
    </row>
    <row r="177" spans="4:5" x14ac:dyDescent="0.35">
      <c r="D177" s="26"/>
      <c r="E177" s="26"/>
    </row>
    <row r="178" spans="4:5" x14ac:dyDescent="0.35">
      <c r="D178" s="26"/>
      <c r="E178" s="26"/>
    </row>
    <row r="179" spans="4:5" x14ac:dyDescent="0.35">
      <c r="D179" s="26"/>
      <c r="E179" s="26"/>
    </row>
    <row r="180" spans="4:5" x14ac:dyDescent="0.35">
      <c r="D180" s="26"/>
      <c r="E180" s="26"/>
    </row>
    <row r="181" spans="4:5" x14ac:dyDescent="0.35">
      <c r="D181" s="26"/>
      <c r="E181" s="26"/>
    </row>
    <row r="182" spans="4:5" x14ac:dyDescent="0.35">
      <c r="D182" s="26"/>
      <c r="E182" s="26"/>
    </row>
    <row r="183" spans="4:5" x14ac:dyDescent="0.35">
      <c r="D183" s="26"/>
      <c r="E183" s="26"/>
    </row>
    <row r="184" spans="4:5" x14ac:dyDescent="0.35">
      <c r="D184" s="26"/>
      <c r="E184" s="26"/>
    </row>
    <row r="185" spans="4:5" x14ac:dyDescent="0.35">
      <c r="D185" s="26"/>
      <c r="E185" s="26"/>
    </row>
    <row r="186" spans="4:5" x14ac:dyDescent="0.35">
      <c r="D186" s="26"/>
      <c r="E186" s="26"/>
    </row>
    <row r="187" spans="4:5" x14ac:dyDescent="0.35">
      <c r="D187" s="26"/>
      <c r="E187" s="26"/>
    </row>
    <row r="188" spans="4:5" x14ac:dyDescent="0.35">
      <c r="D188" s="26"/>
      <c r="E188" s="26"/>
    </row>
    <row r="189" spans="4:5" x14ac:dyDescent="0.35">
      <c r="D189" s="26"/>
      <c r="E189" s="26"/>
    </row>
    <row r="190" spans="4:5" x14ac:dyDescent="0.35">
      <c r="D190" s="26"/>
      <c r="E190" s="26"/>
    </row>
    <row r="191" spans="4:5" x14ac:dyDescent="0.35">
      <c r="D191" s="26"/>
      <c r="E191" s="26"/>
    </row>
    <row r="192" spans="4:5" x14ac:dyDescent="0.35">
      <c r="D192" s="26"/>
      <c r="E192" s="26"/>
    </row>
    <row r="193" spans="4:5" x14ac:dyDescent="0.35">
      <c r="D193" s="26"/>
      <c r="E193" s="26"/>
    </row>
    <row r="194" spans="4:5" x14ac:dyDescent="0.35">
      <c r="D194" s="26"/>
      <c r="E194" s="26"/>
    </row>
    <row r="195" spans="4:5" x14ac:dyDescent="0.35">
      <c r="D195" s="26"/>
      <c r="E195" s="26"/>
    </row>
    <row r="196" spans="4:5" x14ac:dyDescent="0.35">
      <c r="D196" s="26"/>
      <c r="E196" s="26"/>
    </row>
    <row r="197" spans="4:5" x14ac:dyDescent="0.35">
      <c r="E197" s="26"/>
    </row>
    <row r="198" spans="4:5" x14ac:dyDescent="0.35">
      <c r="E198" s="26"/>
    </row>
    <row r="199" spans="4:5" x14ac:dyDescent="0.35">
      <c r="D199" s="26"/>
      <c r="E199" s="26"/>
    </row>
    <row r="200" spans="4:5" x14ac:dyDescent="0.35">
      <c r="D200" s="26"/>
      <c r="E200" s="26"/>
    </row>
    <row r="201" spans="4:5" x14ac:dyDescent="0.35">
      <c r="D201" s="26"/>
      <c r="E201" s="26"/>
    </row>
    <row r="202" spans="4:5" x14ac:dyDescent="0.35">
      <c r="D202" s="26"/>
      <c r="E202" s="26"/>
    </row>
    <row r="203" spans="4:5" x14ac:dyDescent="0.35">
      <c r="D203" s="26"/>
      <c r="E203" s="26"/>
    </row>
    <row r="204" spans="4:5" x14ac:dyDescent="0.35">
      <c r="D204" s="26"/>
      <c r="E204" s="26"/>
    </row>
    <row r="205" spans="4:5" x14ac:dyDescent="0.35">
      <c r="D205" s="26"/>
      <c r="E205" s="26"/>
    </row>
    <row r="206" spans="4:5" x14ac:dyDescent="0.35">
      <c r="D206" s="26"/>
      <c r="E206" s="26"/>
    </row>
    <row r="207" spans="4:5" x14ac:dyDescent="0.35">
      <c r="D207" s="26"/>
      <c r="E207" s="26"/>
    </row>
    <row r="208" spans="4:5" x14ac:dyDescent="0.35">
      <c r="E208" s="26"/>
    </row>
    <row r="209" spans="4:5" x14ac:dyDescent="0.35">
      <c r="D209" s="26"/>
      <c r="E209" s="26"/>
    </row>
    <row r="210" spans="4:5" x14ac:dyDescent="0.35">
      <c r="E210" s="26"/>
    </row>
    <row r="211" spans="4:5" x14ac:dyDescent="0.35">
      <c r="E211" s="26"/>
    </row>
    <row r="212" spans="4:5" x14ac:dyDescent="0.35">
      <c r="E212" s="26"/>
    </row>
    <row r="213" spans="4:5" x14ac:dyDescent="0.35">
      <c r="D213" s="26"/>
      <c r="E213" s="26"/>
    </row>
    <row r="214" spans="4:5" x14ac:dyDescent="0.35">
      <c r="D214" s="26"/>
      <c r="E214" s="26"/>
    </row>
    <row r="215" spans="4:5" x14ac:dyDescent="0.35">
      <c r="D215" s="26"/>
      <c r="E215" s="26"/>
    </row>
    <row r="216" spans="4:5" x14ac:dyDescent="0.35">
      <c r="D216" s="26"/>
      <c r="E216" s="26"/>
    </row>
    <row r="217" spans="4:5" x14ac:dyDescent="0.35">
      <c r="E217" s="26"/>
    </row>
    <row r="218" spans="4:5" x14ac:dyDescent="0.35">
      <c r="D218" s="26"/>
      <c r="E218" s="26"/>
    </row>
    <row r="219" spans="4:5" x14ac:dyDescent="0.35">
      <c r="E219" s="26"/>
    </row>
    <row r="220" spans="4:5" x14ac:dyDescent="0.35">
      <c r="E220" s="26"/>
    </row>
    <row r="221" spans="4:5" x14ac:dyDescent="0.35">
      <c r="E221" s="26"/>
    </row>
    <row r="222" spans="4:5" x14ac:dyDescent="0.35">
      <c r="D222" s="26"/>
      <c r="E222" s="26"/>
    </row>
    <row r="223" spans="4:5" x14ac:dyDescent="0.35">
      <c r="D223" s="26"/>
      <c r="E223" s="26"/>
    </row>
    <row r="224" spans="4:5" x14ac:dyDescent="0.35">
      <c r="E224" s="26"/>
    </row>
    <row r="225" spans="4:5" x14ac:dyDescent="0.35">
      <c r="D225" s="26"/>
      <c r="E225" s="26"/>
    </row>
    <row r="226" spans="4:5" x14ac:dyDescent="0.35">
      <c r="D226" s="26"/>
      <c r="E226" s="26"/>
    </row>
    <row r="227" spans="4:5" x14ac:dyDescent="0.35">
      <c r="E227" s="26"/>
    </row>
    <row r="228" spans="4:5" x14ac:dyDescent="0.35">
      <c r="D228" s="26"/>
      <c r="E228" s="26"/>
    </row>
    <row r="229" spans="4:5" x14ac:dyDescent="0.35">
      <c r="D229" s="26"/>
      <c r="E229" s="26"/>
    </row>
    <row r="230" spans="4:5" x14ac:dyDescent="0.35">
      <c r="D230" s="26"/>
      <c r="E230" s="26"/>
    </row>
    <row r="231" spans="4:5" x14ac:dyDescent="0.35">
      <c r="D231" s="26"/>
      <c r="E231" s="26"/>
    </row>
    <row r="232" spans="4:5" x14ac:dyDescent="0.35">
      <c r="D232" s="26"/>
      <c r="E232" s="26"/>
    </row>
    <row r="233" spans="4:5" x14ac:dyDescent="0.35">
      <c r="D233" s="26"/>
      <c r="E233" s="26"/>
    </row>
    <row r="234" spans="4:5" x14ac:dyDescent="0.35">
      <c r="D234" s="26"/>
      <c r="E234" s="26"/>
    </row>
    <row r="235" spans="4:5" x14ac:dyDescent="0.35">
      <c r="D235" s="26"/>
      <c r="E235" s="26"/>
    </row>
    <row r="236" spans="4:5" x14ac:dyDescent="0.35">
      <c r="D236" s="26"/>
      <c r="E236" s="26"/>
    </row>
    <row r="237" spans="4:5" x14ac:dyDescent="0.35">
      <c r="D237" s="26"/>
      <c r="E237" s="26"/>
    </row>
    <row r="238" spans="4:5" x14ac:dyDescent="0.35">
      <c r="D238" s="26"/>
      <c r="E238" s="26"/>
    </row>
    <row r="239" spans="4:5" x14ac:dyDescent="0.35">
      <c r="D239" s="26"/>
      <c r="E239" s="26"/>
    </row>
    <row r="240" spans="4:5" x14ac:dyDescent="0.35">
      <c r="D240" s="26"/>
      <c r="E240" s="26"/>
    </row>
    <row r="241" spans="4:5" x14ac:dyDescent="0.35">
      <c r="D241" s="26"/>
      <c r="E241" s="26"/>
    </row>
    <row r="242" spans="4:5" x14ac:dyDescent="0.35">
      <c r="D242" s="26"/>
      <c r="E242" s="26"/>
    </row>
    <row r="243" spans="4:5" x14ac:dyDescent="0.35">
      <c r="D243" s="26"/>
      <c r="E243" s="26"/>
    </row>
    <row r="244" spans="4:5" x14ac:dyDescent="0.35">
      <c r="D244" s="26"/>
      <c r="E244" s="26"/>
    </row>
    <row r="245" spans="4:5" x14ac:dyDescent="0.35">
      <c r="D245" s="26"/>
      <c r="E245" s="26"/>
    </row>
    <row r="246" spans="4:5" x14ac:dyDescent="0.35">
      <c r="D246" s="26"/>
      <c r="E246" s="26"/>
    </row>
    <row r="247" spans="4:5" x14ac:dyDescent="0.35">
      <c r="D247" s="26"/>
      <c r="E247" s="26"/>
    </row>
    <row r="248" spans="4:5" x14ac:dyDescent="0.35">
      <c r="D248" s="26"/>
      <c r="E248" s="26"/>
    </row>
    <row r="249" spans="4:5" x14ac:dyDescent="0.35">
      <c r="D249" s="26"/>
      <c r="E249" s="26"/>
    </row>
    <row r="250" spans="4:5" x14ac:dyDescent="0.35">
      <c r="D250" s="26"/>
      <c r="E250" s="26"/>
    </row>
    <row r="251" spans="4:5" x14ac:dyDescent="0.35">
      <c r="D251" s="26"/>
      <c r="E251" s="26"/>
    </row>
    <row r="252" spans="4:5" x14ac:dyDescent="0.35">
      <c r="D252" s="26"/>
      <c r="E252" s="26"/>
    </row>
    <row r="253" spans="4:5" x14ac:dyDescent="0.35">
      <c r="D253" s="26"/>
      <c r="E253" s="26"/>
    </row>
    <row r="254" spans="4:5" x14ac:dyDescent="0.35">
      <c r="D254" s="26"/>
      <c r="E254" s="26"/>
    </row>
    <row r="255" spans="4:5" x14ac:dyDescent="0.35">
      <c r="D255" s="26"/>
      <c r="E255" s="26"/>
    </row>
    <row r="256" spans="4:5" x14ac:dyDescent="0.35">
      <c r="D256" s="26"/>
      <c r="E256" s="26"/>
    </row>
    <row r="257" spans="4:5" x14ac:dyDescent="0.35">
      <c r="D257" s="26"/>
      <c r="E257" s="26"/>
    </row>
    <row r="258" spans="4:5" x14ac:dyDescent="0.35">
      <c r="D258" s="26"/>
      <c r="E258" s="26"/>
    </row>
    <row r="259" spans="4:5" x14ac:dyDescent="0.35">
      <c r="D259" s="26"/>
      <c r="E259" s="26"/>
    </row>
    <row r="260" spans="4:5" x14ac:dyDescent="0.35">
      <c r="D260" s="26"/>
      <c r="E260" s="26"/>
    </row>
    <row r="261" spans="4:5" x14ac:dyDescent="0.35">
      <c r="E261" s="26"/>
    </row>
    <row r="262" spans="4:5" x14ac:dyDescent="0.35">
      <c r="E262" s="26"/>
    </row>
    <row r="263" spans="4:5" x14ac:dyDescent="0.35">
      <c r="D263" s="26"/>
      <c r="E263" s="26"/>
    </row>
    <row r="264" spans="4:5" x14ac:dyDescent="0.35">
      <c r="D264" s="26"/>
      <c r="E264" s="26"/>
    </row>
    <row r="265" spans="4:5" x14ac:dyDescent="0.35">
      <c r="D265" s="26"/>
      <c r="E265" s="26"/>
    </row>
    <row r="266" spans="4:5" x14ac:dyDescent="0.35">
      <c r="D266" s="26"/>
      <c r="E266" s="26"/>
    </row>
    <row r="267" spans="4:5" x14ac:dyDescent="0.35">
      <c r="D267" s="26"/>
      <c r="E267" s="26"/>
    </row>
    <row r="268" spans="4:5" x14ac:dyDescent="0.35">
      <c r="E268" s="26"/>
    </row>
    <row r="269" spans="4:5" x14ac:dyDescent="0.35">
      <c r="D269" s="26"/>
      <c r="E269" s="26"/>
    </row>
    <row r="270" spans="4:5" x14ac:dyDescent="0.35">
      <c r="E270" s="26"/>
    </row>
    <row r="271" spans="4:5" x14ac:dyDescent="0.35">
      <c r="D271" s="26"/>
      <c r="E271" s="26"/>
    </row>
    <row r="272" spans="4:5" x14ac:dyDescent="0.35">
      <c r="E272" s="26"/>
    </row>
    <row r="273" spans="4:5" x14ac:dyDescent="0.35">
      <c r="D273" s="26"/>
      <c r="E273" s="26"/>
    </row>
    <row r="274" spans="4:5" x14ac:dyDescent="0.35">
      <c r="E274" s="26"/>
    </row>
    <row r="275" spans="4:5" x14ac:dyDescent="0.35">
      <c r="E275" s="26"/>
    </row>
    <row r="276" spans="4:5" x14ac:dyDescent="0.35">
      <c r="D276" s="26"/>
      <c r="E276" s="26"/>
    </row>
    <row r="277" spans="4:5" x14ac:dyDescent="0.35">
      <c r="E277" s="26"/>
    </row>
    <row r="278" spans="4:5" x14ac:dyDescent="0.35">
      <c r="D278" s="26"/>
      <c r="E278" s="26"/>
    </row>
  </sheetData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01E8D-01F2-4C5F-B794-F3EBBF536F1C}">
  <dimension ref="A1:T83"/>
  <sheetViews>
    <sheetView topLeftCell="A19" workbookViewId="0">
      <selection activeCell="C47" sqref="C47"/>
    </sheetView>
  </sheetViews>
  <sheetFormatPr defaultRowHeight="14.5" x14ac:dyDescent="0.35"/>
  <cols>
    <col min="3" max="3" width="13.7265625" customWidth="1"/>
    <col min="5" max="5" width="11" bestFit="1" customWidth="1"/>
    <col min="6" max="6" width="11.1796875" bestFit="1" customWidth="1"/>
    <col min="7" max="7" width="13.81640625" customWidth="1"/>
    <col min="8" max="8" width="14.81640625" customWidth="1"/>
    <col min="9" max="9" width="14.1796875" customWidth="1"/>
    <col min="10" max="10" width="11" bestFit="1" customWidth="1"/>
    <col min="14" max="14" width="10" bestFit="1" customWidth="1"/>
    <col min="19" max="19" width="11.453125" customWidth="1"/>
    <col min="20" max="20" width="11" bestFit="1" customWidth="1"/>
  </cols>
  <sheetData>
    <row r="1" spans="1:20" x14ac:dyDescent="0.35">
      <c r="E1" s="49">
        <v>2019</v>
      </c>
      <c r="F1" s="49"/>
      <c r="G1" s="49"/>
      <c r="H1" s="1"/>
      <c r="I1" s="1">
        <v>2020</v>
      </c>
      <c r="Q1" t="s">
        <v>5</v>
      </c>
      <c r="S1" t="s">
        <v>70</v>
      </c>
      <c r="T1" t="s">
        <v>71</v>
      </c>
    </row>
    <row r="2" spans="1:20" x14ac:dyDescent="0.35">
      <c r="E2" s="1" t="s">
        <v>17</v>
      </c>
      <c r="F2" s="1" t="s">
        <v>18</v>
      </c>
      <c r="G2" s="1" t="s">
        <v>20</v>
      </c>
      <c r="H2" s="1" t="s">
        <v>84</v>
      </c>
      <c r="I2" s="17" t="s">
        <v>57</v>
      </c>
      <c r="Q2">
        <v>2015</v>
      </c>
      <c r="S2" s="5">
        <v>22813</v>
      </c>
      <c r="T2" s="24">
        <f t="shared" ref="T2:T7" si="0">+S2</f>
        <v>22813</v>
      </c>
    </row>
    <row r="3" spans="1:20" x14ac:dyDescent="0.35">
      <c r="E3" s="1"/>
      <c r="F3" s="1"/>
      <c r="G3" s="1"/>
      <c r="H3" s="1"/>
      <c r="Q3">
        <v>2016</v>
      </c>
      <c r="S3" s="5">
        <v>32156</v>
      </c>
      <c r="T3" s="24">
        <f t="shared" si="0"/>
        <v>32156</v>
      </c>
    </row>
    <row r="4" spans="1:20" x14ac:dyDescent="0.35">
      <c r="A4" s="1" t="s">
        <v>0</v>
      </c>
      <c r="Q4">
        <v>2017</v>
      </c>
      <c r="S4" s="5">
        <f>18750</f>
        <v>18750</v>
      </c>
      <c r="T4" s="24">
        <f t="shared" si="0"/>
        <v>18750</v>
      </c>
    </row>
    <row r="5" spans="1:20" x14ac:dyDescent="0.35">
      <c r="A5" t="s">
        <v>1</v>
      </c>
      <c r="E5" s="15">
        <f>+Bogføring!I42</f>
        <v>90000</v>
      </c>
      <c r="F5" s="2">
        <f>40*(1250+4225)</f>
        <v>219000</v>
      </c>
      <c r="G5" s="10">
        <f>+F5-E5</f>
        <v>129000</v>
      </c>
      <c r="H5">
        <v>1</v>
      </c>
      <c r="I5" s="2">
        <f>40*(1500+1500)</f>
        <v>120000</v>
      </c>
      <c r="J5" t="s">
        <v>85</v>
      </c>
      <c r="Q5">
        <v>2018</v>
      </c>
      <c r="S5" s="5">
        <v>41563</v>
      </c>
      <c r="T5" s="24">
        <f t="shared" si="0"/>
        <v>41563</v>
      </c>
    </row>
    <row r="6" spans="1:20" x14ac:dyDescent="0.35">
      <c r="E6" s="15"/>
      <c r="F6" s="2">
        <v>0</v>
      </c>
      <c r="G6" s="10">
        <f>+F6-E6</f>
        <v>0</v>
      </c>
      <c r="I6" s="2">
        <v>0</v>
      </c>
      <c r="Q6">
        <v>2019</v>
      </c>
      <c r="S6" s="5">
        <f>+E14</f>
        <v>31568.7</v>
      </c>
      <c r="T6" s="24">
        <f t="shared" si="0"/>
        <v>31568.7</v>
      </c>
    </row>
    <row r="7" spans="1:20" x14ac:dyDescent="0.35">
      <c r="A7" t="s">
        <v>3</v>
      </c>
      <c r="E7" s="2">
        <f>SUM(E5:E6)</f>
        <v>90000</v>
      </c>
      <c r="F7" s="2">
        <f>SUM(F5:F6)</f>
        <v>219000</v>
      </c>
      <c r="G7" s="10">
        <f>+F7-E7</f>
        <v>129000</v>
      </c>
      <c r="I7" s="2">
        <f>SUM(I5:I6)</f>
        <v>120000</v>
      </c>
      <c r="Q7" t="s">
        <v>72</v>
      </c>
      <c r="S7" s="5">
        <f>SUM(S2:S6)/COUNT(S2:S6)</f>
        <v>29370.140000000003</v>
      </c>
      <c r="T7" s="24">
        <f t="shared" si="0"/>
        <v>29370.140000000003</v>
      </c>
    </row>
    <row r="8" spans="1:20" x14ac:dyDescent="0.35">
      <c r="E8" s="2"/>
      <c r="F8" s="2"/>
      <c r="G8" s="10"/>
      <c r="I8" s="2"/>
      <c r="S8" s="5"/>
    </row>
    <row r="9" spans="1:20" x14ac:dyDescent="0.35">
      <c r="A9" s="1" t="s">
        <v>74</v>
      </c>
      <c r="E9" s="2"/>
      <c r="F9" s="2"/>
      <c r="G9" s="10"/>
      <c r="I9" s="2"/>
    </row>
    <row r="10" spans="1:20" x14ac:dyDescent="0.35">
      <c r="A10" s="31" t="s">
        <v>137</v>
      </c>
      <c r="E10" s="2"/>
      <c r="F10" s="2"/>
      <c r="G10" s="10"/>
      <c r="I10" s="2">
        <f>25*(250+250)</f>
        <v>12500</v>
      </c>
    </row>
    <row r="11" spans="1:20" x14ac:dyDescent="0.35">
      <c r="A11" t="s">
        <v>78</v>
      </c>
      <c r="E11" s="25">
        <f>+Bogføring!R40</f>
        <v>4.8</v>
      </c>
      <c r="F11" s="2">
        <v>1500</v>
      </c>
      <c r="G11" s="10">
        <f>+F11-E11</f>
        <v>1495.2</v>
      </c>
      <c r="H11">
        <v>2</v>
      </c>
      <c r="I11" s="2">
        <v>0</v>
      </c>
      <c r="J11" t="s">
        <v>86</v>
      </c>
    </row>
    <row r="12" spans="1:20" x14ac:dyDescent="0.35">
      <c r="A12" t="s">
        <v>75</v>
      </c>
      <c r="E12" s="25">
        <f>+Bogføring!K43</f>
        <v>1194.74</v>
      </c>
      <c r="F12" s="2">
        <v>2000</v>
      </c>
      <c r="G12" s="10">
        <f>+F12-E12</f>
        <v>805.26</v>
      </c>
      <c r="H12">
        <v>3</v>
      </c>
      <c r="I12" s="2">
        <v>1500</v>
      </c>
      <c r="J12" t="s">
        <v>87</v>
      </c>
      <c r="R12">
        <v>305</v>
      </c>
    </row>
    <row r="13" spans="1:20" x14ac:dyDescent="0.35">
      <c r="A13" t="s">
        <v>4</v>
      </c>
      <c r="E13" s="25">
        <f>+Bogføring!L39</f>
        <v>0</v>
      </c>
      <c r="F13" s="2">
        <v>500</v>
      </c>
      <c r="G13" s="10">
        <f>+F13-E13</f>
        <v>500</v>
      </c>
      <c r="H13">
        <v>4</v>
      </c>
      <c r="I13" s="2">
        <v>500</v>
      </c>
      <c r="J13" t="s">
        <v>89</v>
      </c>
    </row>
    <row r="14" spans="1:20" x14ac:dyDescent="0.35">
      <c r="A14" t="s">
        <v>5</v>
      </c>
      <c r="E14" s="25">
        <f>+Bogføring!M43-E13</f>
        <v>31568.7</v>
      </c>
      <c r="F14" s="2">
        <v>26000</v>
      </c>
      <c r="G14" s="10">
        <f>+F14-E14</f>
        <v>-5568.7000000000007</v>
      </c>
      <c r="H14">
        <v>5</v>
      </c>
      <c r="I14" s="2">
        <v>26000</v>
      </c>
      <c r="J14" t="s">
        <v>90</v>
      </c>
    </row>
    <row r="15" spans="1:20" x14ac:dyDescent="0.35">
      <c r="A15" t="s">
        <v>6</v>
      </c>
      <c r="E15" s="25" t="e">
        <f>+Bogføring!R15+Bogføring!R16+Bogføring!R22+Bogføring!R23+Bogføring!R32+Bogføring!R33+Bogføring!R41+Bogføring!#REF!</f>
        <v>#REF!</v>
      </c>
      <c r="F15" s="2">
        <v>3500</v>
      </c>
      <c r="G15" s="10" t="e">
        <f t="shared" ref="G15:G31" si="1">+F15-E15</f>
        <v>#REF!</v>
      </c>
      <c r="H15">
        <v>6</v>
      </c>
      <c r="I15" s="2">
        <v>2000</v>
      </c>
      <c r="J15" t="s">
        <v>92</v>
      </c>
    </row>
    <row r="16" spans="1:20" x14ac:dyDescent="0.35">
      <c r="A16" t="s">
        <v>7</v>
      </c>
      <c r="E16" s="25"/>
      <c r="F16" s="2"/>
      <c r="G16" s="10"/>
      <c r="I16" s="2"/>
    </row>
    <row r="17" spans="1:20" x14ac:dyDescent="0.35">
      <c r="B17" t="s">
        <v>8</v>
      </c>
      <c r="E17" s="25">
        <f>+Bogføring!P8+Bogføring!P11+Bogføring!P12</f>
        <v>0</v>
      </c>
      <c r="F17" s="2">
        <v>3000</v>
      </c>
      <c r="G17" s="10">
        <f t="shared" si="1"/>
        <v>3000</v>
      </c>
      <c r="H17">
        <v>7</v>
      </c>
      <c r="I17" s="2">
        <v>0</v>
      </c>
      <c r="J17" t="s">
        <v>94</v>
      </c>
    </row>
    <row r="18" spans="1:20" x14ac:dyDescent="0.35">
      <c r="B18" t="s">
        <v>9</v>
      </c>
      <c r="E18" s="25">
        <f>+Bogføring!P25</f>
        <v>8875</v>
      </c>
      <c r="F18" s="2">
        <v>3000</v>
      </c>
      <c r="G18" s="10">
        <f t="shared" si="1"/>
        <v>-5875</v>
      </c>
      <c r="I18" s="2">
        <v>3000</v>
      </c>
      <c r="J18" t="s">
        <v>95</v>
      </c>
    </row>
    <row r="19" spans="1:20" x14ac:dyDescent="0.35">
      <c r="B19" t="s">
        <v>129</v>
      </c>
      <c r="E19" s="25"/>
      <c r="F19" s="2"/>
      <c r="G19" s="10">
        <f t="shared" si="1"/>
        <v>0</v>
      </c>
      <c r="I19" s="2">
        <v>30000</v>
      </c>
    </row>
    <row r="20" spans="1:20" x14ac:dyDescent="0.35">
      <c r="A20" t="s">
        <v>10</v>
      </c>
      <c r="E20" s="3">
        <f>+Bogføring!O43</f>
        <v>3109.35</v>
      </c>
      <c r="F20" s="2">
        <v>3000</v>
      </c>
      <c r="G20" s="10">
        <f t="shared" si="1"/>
        <v>-109.34999999999991</v>
      </c>
      <c r="I20" s="2">
        <v>3300</v>
      </c>
    </row>
    <row r="21" spans="1:20" x14ac:dyDescent="0.35">
      <c r="A21" t="s">
        <v>58</v>
      </c>
      <c r="E21" s="25">
        <f>+Bogføring!R38</f>
        <v>0</v>
      </c>
      <c r="F21" s="2">
        <v>600</v>
      </c>
      <c r="G21" s="10">
        <f t="shared" si="1"/>
        <v>600</v>
      </c>
      <c r="H21">
        <v>9</v>
      </c>
      <c r="I21" s="2">
        <v>600</v>
      </c>
      <c r="J21" t="s">
        <v>96</v>
      </c>
    </row>
    <row r="22" spans="1:20" x14ac:dyDescent="0.35">
      <c r="A22" t="s">
        <v>11</v>
      </c>
      <c r="E22" s="25"/>
      <c r="F22" s="2"/>
      <c r="G22" s="10"/>
      <c r="I22" s="2"/>
    </row>
    <row r="23" spans="1:20" x14ac:dyDescent="0.35">
      <c r="B23" t="s">
        <v>12</v>
      </c>
      <c r="E23" s="25">
        <f>+Bogføring!R14</f>
        <v>0</v>
      </c>
      <c r="F23" s="2">
        <v>1700</v>
      </c>
      <c r="G23" s="10">
        <f t="shared" si="1"/>
        <v>1700</v>
      </c>
      <c r="I23" s="2">
        <v>1600</v>
      </c>
    </row>
    <row r="24" spans="1:20" x14ac:dyDescent="0.35">
      <c r="B24" t="s">
        <v>13</v>
      </c>
      <c r="E24" s="25">
        <f>+Bogføring!R24+Bogføring!R29-Bogføring!S7-Bogføring!S36</f>
        <v>0</v>
      </c>
      <c r="F24" s="2">
        <v>5500</v>
      </c>
      <c r="G24" s="10">
        <f t="shared" si="1"/>
        <v>5500</v>
      </c>
      <c r="H24">
        <v>10</v>
      </c>
      <c r="I24" s="2">
        <v>3500</v>
      </c>
      <c r="J24" t="s">
        <v>98</v>
      </c>
    </row>
    <row r="25" spans="1:20" x14ac:dyDescent="0.35">
      <c r="A25" t="s">
        <v>14</v>
      </c>
      <c r="E25" s="25">
        <f>+Bogføring!T26</f>
        <v>0</v>
      </c>
      <c r="F25" s="2">
        <v>9300</v>
      </c>
      <c r="G25" s="10">
        <f t="shared" si="1"/>
        <v>9300</v>
      </c>
      <c r="H25">
        <v>11</v>
      </c>
      <c r="I25" s="2">
        <v>7000</v>
      </c>
      <c r="J25" t="s">
        <v>125</v>
      </c>
    </row>
    <row r="26" spans="1:20" x14ac:dyDescent="0.35">
      <c r="A26" t="s">
        <v>138</v>
      </c>
      <c r="E26" s="25"/>
      <c r="F26" s="2"/>
      <c r="G26" s="10"/>
      <c r="I26" s="2">
        <v>7500</v>
      </c>
    </row>
    <row r="27" spans="1:20" x14ac:dyDescent="0.35">
      <c r="A27" t="s">
        <v>15</v>
      </c>
      <c r="E27" s="25">
        <f>+Bogføring!R10</f>
        <v>0</v>
      </c>
      <c r="F27" s="2">
        <v>400</v>
      </c>
      <c r="G27" s="10">
        <f t="shared" si="1"/>
        <v>400</v>
      </c>
      <c r="H27">
        <v>12</v>
      </c>
      <c r="I27" s="2">
        <v>1000</v>
      </c>
    </row>
    <row r="28" spans="1:20" x14ac:dyDescent="0.35">
      <c r="A28" t="s">
        <v>60</v>
      </c>
      <c r="B28" t="s">
        <v>61</v>
      </c>
      <c r="E28" s="2">
        <v>20000</v>
      </c>
      <c r="F28" s="2">
        <v>20000</v>
      </c>
      <c r="G28" s="10">
        <f t="shared" si="1"/>
        <v>0</v>
      </c>
      <c r="I28" s="2">
        <v>20000</v>
      </c>
    </row>
    <row r="29" spans="1:20" x14ac:dyDescent="0.35">
      <c r="E29" s="2"/>
      <c r="F29" s="2"/>
      <c r="G29" s="10"/>
      <c r="I29" s="2"/>
    </row>
    <row r="30" spans="1:20" x14ac:dyDescent="0.35">
      <c r="B30" t="s">
        <v>62</v>
      </c>
      <c r="E30" s="2">
        <v>139000</v>
      </c>
      <c r="F30" s="2">
        <v>139000</v>
      </c>
      <c r="G30" s="10"/>
      <c r="I30" s="2"/>
    </row>
    <row r="31" spans="1:20" x14ac:dyDescent="0.35">
      <c r="A31" t="s">
        <v>3</v>
      </c>
      <c r="E31" s="2" t="e">
        <f>SUM(E11:E30)</f>
        <v>#REF!</v>
      </c>
      <c r="F31" s="2">
        <f>SUM(F11:F30)</f>
        <v>219000</v>
      </c>
      <c r="G31" s="10" t="e">
        <f t="shared" si="1"/>
        <v>#REF!</v>
      </c>
      <c r="I31" s="2">
        <f>SUM(I10:I30)</f>
        <v>120000</v>
      </c>
      <c r="R31" s="3" t="e">
        <f>+E31-E28</f>
        <v>#REF!</v>
      </c>
      <c r="S31" s="7">
        <f>+Bogføring!V43</f>
        <v>67831.98</v>
      </c>
      <c r="T31" s="3" t="e">
        <f>SUM(R31-S31)</f>
        <v>#REF!</v>
      </c>
    </row>
    <row r="32" spans="1:20" x14ac:dyDescent="0.35">
      <c r="G32" s="10"/>
      <c r="S32" s="5" t="e">
        <f>+SUM(E11:E27)</f>
        <v>#REF!</v>
      </c>
    </row>
    <row r="33" spans="1:19" x14ac:dyDescent="0.35">
      <c r="A33" s="1" t="s">
        <v>19</v>
      </c>
      <c r="B33" s="1"/>
      <c r="C33" s="1"/>
      <c r="D33" s="1"/>
      <c r="E33" s="18" t="e">
        <f>+E7-E31</f>
        <v>#REF!</v>
      </c>
      <c r="F33" s="19">
        <f>+F7-F31</f>
        <v>0</v>
      </c>
      <c r="G33" s="18" t="e">
        <f>-F33+E33</f>
        <v>#REF!</v>
      </c>
      <c r="H33" s="1"/>
      <c r="I33" s="19">
        <f>+I7-I31</f>
        <v>0</v>
      </c>
      <c r="S33" s="5" t="e">
        <f>+S31-S32</f>
        <v>#REF!</v>
      </c>
    </row>
    <row r="34" spans="1:19" x14ac:dyDescent="0.35">
      <c r="G34" s="3"/>
    </row>
    <row r="35" spans="1:19" x14ac:dyDescent="0.35">
      <c r="G35" s="3"/>
    </row>
    <row r="36" spans="1:19" x14ac:dyDescent="0.35">
      <c r="A36" s="1" t="s">
        <v>16</v>
      </c>
      <c r="G36" s="3"/>
    </row>
    <row r="37" spans="1:19" x14ac:dyDescent="0.35">
      <c r="A37" t="s">
        <v>102</v>
      </c>
      <c r="E37" s="2">
        <v>786196.25</v>
      </c>
      <c r="F37" s="2">
        <v>557196</v>
      </c>
      <c r="G37" s="3"/>
      <c r="H37" t="s">
        <v>109</v>
      </c>
      <c r="I37" s="2">
        <f>+E40</f>
        <v>945196.25</v>
      </c>
      <c r="J37" s="2"/>
    </row>
    <row r="38" spans="1:19" x14ac:dyDescent="0.35">
      <c r="A38" t="s">
        <v>134</v>
      </c>
      <c r="E38" s="2">
        <f>-Bogføring!T28</f>
        <v>0</v>
      </c>
      <c r="F38" s="2"/>
      <c r="G38" s="3"/>
      <c r="I38" s="2">
        <v>-90000</v>
      </c>
      <c r="J38" s="36">
        <v>14</v>
      </c>
    </row>
    <row r="39" spans="1:19" x14ac:dyDescent="0.35">
      <c r="A39" t="s">
        <v>76</v>
      </c>
      <c r="E39" s="2">
        <f>+SUM(E28:E30)</f>
        <v>159000</v>
      </c>
      <c r="F39" s="2">
        <f>+SUM(F28:F30)</f>
        <v>159000</v>
      </c>
      <c r="G39" s="3"/>
      <c r="H39" t="s">
        <v>110</v>
      </c>
      <c r="I39" s="2">
        <f>+SUM(I28:I30)</f>
        <v>20000</v>
      </c>
      <c r="J39" s="2"/>
    </row>
    <row r="40" spans="1:19" x14ac:dyDescent="0.35">
      <c r="A40" t="s">
        <v>77</v>
      </c>
      <c r="E40" s="2">
        <f>SUM(E37:E39)</f>
        <v>945196.25</v>
      </c>
      <c r="F40" s="2">
        <f>SUM(F37:F39)</f>
        <v>716196</v>
      </c>
      <c r="G40" s="3"/>
      <c r="H40" t="s">
        <v>111</v>
      </c>
      <c r="I40" s="2">
        <f>SUM(I37:I39)</f>
        <v>875196.25</v>
      </c>
      <c r="J40" s="2"/>
    </row>
    <row r="43" spans="1:19" x14ac:dyDescent="0.35">
      <c r="A43" s="1" t="s">
        <v>101</v>
      </c>
    </row>
    <row r="45" spans="1:19" x14ac:dyDescent="0.35">
      <c r="A45" s="1" t="s">
        <v>21</v>
      </c>
      <c r="E45" t="s">
        <v>16</v>
      </c>
    </row>
    <row r="46" spans="1:19" x14ac:dyDescent="0.35">
      <c r="C46" s="5"/>
      <c r="D46" s="5"/>
      <c r="E46" s="5" t="s">
        <v>79</v>
      </c>
      <c r="F46" s="5"/>
      <c r="G46" s="5">
        <f>+E37</f>
        <v>786196.25</v>
      </c>
    </row>
    <row r="47" spans="1:19" x14ac:dyDescent="0.35">
      <c r="A47" t="s">
        <v>22</v>
      </c>
      <c r="C47" s="5" t="e">
        <f>+'Nykredit Driftskonto'!#REF!</f>
        <v>#REF!</v>
      </c>
      <c r="D47" s="5"/>
      <c r="E47" s="5" t="s">
        <v>108</v>
      </c>
      <c r="F47" s="5"/>
      <c r="G47" s="5">
        <f>+E39</f>
        <v>159000</v>
      </c>
      <c r="H47">
        <v>13</v>
      </c>
      <c r="I47" s="7"/>
    </row>
    <row r="48" spans="1:19" x14ac:dyDescent="0.35">
      <c r="A48" t="s">
        <v>22</v>
      </c>
      <c r="C48" s="5">
        <v>0</v>
      </c>
      <c r="D48" s="5"/>
      <c r="E48" t="s">
        <v>112</v>
      </c>
      <c r="G48" s="7">
        <f>+E38</f>
        <v>0</v>
      </c>
    </row>
    <row r="49" spans="1:10" x14ac:dyDescent="0.35">
      <c r="C49" s="5"/>
      <c r="D49" s="5"/>
      <c r="E49" s="5" t="s">
        <v>107</v>
      </c>
      <c r="F49" s="5"/>
      <c r="G49" s="5">
        <f>SUM(G46:G48)</f>
        <v>945196.25</v>
      </c>
    </row>
    <row r="50" spans="1:10" x14ac:dyDescent="0.35">
      <c r="A50" s="1" t="s">
        <v>3</v>
      </c>
      <c r="C50" s="5" t="e">
        <f>SUM(C46:C48)</f>
        <v>#REF!</v>
      </c>
      <c r="D50" s="5"/>
      <c r="E50" s="5"/>
      <c r="F50" s="5"/>
      <c r="G50" s="5"/>
    </row>
    <row r="51" spans="1:10" x14ac:dyDescent="0.35">
      <c r="C51" s="5"/>
      <c r="D51" s="5"/>
      <c r="E51" s="5"/>
      <c r="F51" s="5"/>
      <c r="G51" s="5"/>
      <c r="J51" s="7"/>
    </row>
    <row r="52" spans="1:10" x14ac:dyDescent="0.35">
      <c r="A52" s="1" t="s">
        <v>39</v>
      </c>
      <c r="C52" s="5"/>
      <c r="D52" s="5"/>
      <c r="E52" s="6" t="s">
        <v>53</v>
      </c>
      <c r="F52" s="5"/>
      <c r="G52" s="5"/>
    </row>
    <row r="53" spans="1:10" x14ac:dyDescent="0.35">
      <c r="A53" t="s">
        <v>40</v>
      </c>
      <c r="C53" s="5">
        <f>+G53</f>
        <v>71260.97</v>
      </c>
      <c r="D53" s="5"/>
      <c r="E53" s="5" t="s">
        <v>79</v>
      </c>
      <c r="F53" s="5"/>
      <c r="G53" s="5">
        <v>71260.97</v>
      </c>
      <c r="H53" t="s">
        <v>107</v>
      </c>
      <c r="I53" s="7" t="e">
        <f>+G55</f>
        <v>#REF!</v>
      </c>
    </row>
    <row r="54" spans="1:10" x14ac:dyDescent="0.35">
      <c r="A54" t="s">
        <v>16</v>
      </c>
      <c r="C54" s="5">
        <f>+E40</f>
        <v>945196.25</v>
      </c>
      <c r="D54" s="5"/>
      <c r="E54" s="5" t="s">
        <v>106</v>
      </c>
      <c r="F54" s="5"/>
      <c r="G54" s="5" t="e">
        <f>+E33</f>
        <v>#REF!</v>
      </c>
      <c r="H54" t="s">
        <v>135</v>
      </c>
      <c r="I54" s="5">
        <v>-60000</v>
      </c>
      <c r="J54" s="36">
        <v>14</v>
      </c>
    </row>
    <row r="55" spans="1:10" x14ac:dyDescent="0.35">
      <c r="A55" t="s">
        <v>19</v>
      </c>
      <c r="C55" s="5" t="e">
        <f>+E33</f>
        <v>#REF!</v>
      </c>
      <c r="D55" s="5"/>
      <c r="E55" s="5" t="s">
        <v>107</v>
      </c>
      <c r="F55" s="5"/>
      <c r="G55" s="5" t="e">
        <f>SUM(G53:G54)</f>
        <v>#REF!</v>
      </c>
      <c r="H55" t="s">
        <v>132</v>
      </c>
      <c r="I55" s="35">
        <f>+I33</f>
        <v>0</v>
      </c>
      <c r="J55" s="7"/>
    </row>
    <row r="56" spans="1:10" x14ac:dyDescent="0.35">
      <c r="A56" t="s">
        <v>41</v>
      </c>
      <c r="C56" s="5" t="e">
        <f>SUM(C53:C55)</f>
        <v>#REF!</v>
      </c>
      <c r="D56" s="5"/>
      <c r="E56" s="5"/>
      <c r="F56" s="5"/>
      <c r="G56" s="5"/>
      <c r="H56" t="s">
        <v>133</v>
      </c>
      <c r="I56" s="7" t="e">
        <f>SUM(I53:I55)</f>
        <v>#REF!</v>
      </c>
    </row>
    <row r="58" spans="1:10" x14ac:dyDescent="0.35">
      <c r="A58" t="s">
        <v>84</v>
      </c>
      <c r="C58" s="7" t="e">
        <f>+C50-C56</f>
        <v>#REF!</v>
      </c>
    </row>
    <row r="59" spans="1:10" x14ac:dyDescent="0.35">
      <c r="A59" s="33">
        <v>1</v>
      </c>
      <c r="B59" s="50" t="s">
        <v>113</v>
      </c>
      <c r="C59" s="50"/>
      <c r="D59" s="50"/>
      <c r="E59" s="50"/>
      <c r="F59" s="50"/>
      <c r="G59" s="50"/>
      <c r="H59" s="50"/>
      <c r="I59" s="50"/>
      <c r="J59" s="50"/>
    </row>
    <row r="60" spans="1:10" x14ac:dyDescent="0.35">
      <c r="A60" s="33" t="s">
        <v>85</v>
      </c>
      <c r="B60" s="50" t="s">
        <v>139</v>
      </c>
      <c r="C60" s="50"/>
      <c r="D60" s="50"/>
      <c r="E60" s="50"/>
      <c r="F60" s="50"/>
      <c r="G60" s="50"/>
      <c r="H60" s="50"/>
      <c r="I60" s="50"/>
      <c r="J60" s="50"/>
    </row>
    <row r="61" spans="1:10" x14ac:dyDescent="0.35">
      <c r="A61" s="33">
        <v>2</v>
      </c>
      <c r="B61" s="48" t="s">
        <v>130</v>
      </c>
      <c r="C61" s="48"/>
      <c r="D61" s="48"/>
      <c r="E61" s="48"/>
      <c r="F61" s="48"/>
      <c r="G61" s="48"/>
      <c r="H61" s="48"/>
      <c r="I61" s="48"/>
      <c r="J61" s="48"/>
    </row>
    <row r="62" spans="1:10" x14ac:dyDescent="0.35">
      <c r="A62" s="33" t="s">
        <v>86</v>
      </c>
      <c r="B62" s="50" t="s">
        <v>131</v>
      </c>
      <c r="C62" s="50"/>
      <c r="D62" s="50"/>
      <c r="E62" s="50"/>
      <c r="F62" s="50"/>
      <c r="G62" s="50"/>
      <c r="H62" s="50"/>
      <c r="I62" s="50"/>
      <c r="J62" s="50"/>
    </row>
    <row r="63" spans="1:10" x14ac:dyDescent="0.35">
      <c r="A63" s="33">
        <v>3</v>
      </c>
      <c r="B63" s="50" t="s">
        <v>88</v>
      </c>
      <c r="C63" s="50"/>
      <c r="D63" s="50"/>
      <c r="E63" s="50"/>
      <c r="F63" s="50"/>
      <c r="G63" s="50"/>
      <c r="H63" s="50"/>
      <c r="I63" s="50"/>
      <c r="J63" s="50"/>
    </row>
    <row r="64" spans="1:10" x14ac:dyDescent="0.35">
      <c r="A64" s="33" t="s">
        <v>87</v>
      </c>
      <c r="B64" s="50" t="s">
        <v>114</v>
      </c>
      <c r="C64" s="50"/>
      <c r="D64" s="50"/>
      <c r="E64" s="50"/>
      <c r="F64" s="50"/>
      <c r="G64" s="50"/>
      <c r="H64" s="50"/>
      <c r="I64" s="50"/>
      <c r="J64" s="50"/>
    </row>
    <row r="65" spans="1:10" x14ac:dyDescent="0.35">
      <c r="A65" s="33">
        <v>4</v>
      </c>
      <c r="B65" s="50" t="s">
        <v>115</v>
      </c>
      <c r="C65" s="50"/>
      <c r="D65" s="50"/>
      <c r="E65" s="50"/>
      <c r="F65" s="50"/>
      <c r="G65" s="50"/>
      <c r="H65" s="50"/>
      <c r="I65" s="50"/>
      <c r="J65" s="50"/>
    </row>
    <row r="66" spans="1:10" x14ac:dyDescent="0.35">
      <c r="A66" s="33" t="s">
        <v>89</v>
      </c>
      <c r="B66" s="50" t="s">
        <v>116</v>
      </c>
      <c r="C66" s="50"/>
      <c r="D66" s="50"/>
      <c r="E66" s="50"/>
      <c r="F66" s="50"/>
      <c r="G66" s="50"/>
      <c r="H66" s="50"/>
      <c r="I66" s="50"/>
      <c r="J66" s="50"/>
    </row>
    <row r="67" spans="1:10" ht="30" customHeight="1" x14ac:dyDescent="0.35">
      <c r="A67" s="33">
        <v>5</v>
      </c>
      <c r="B67" s="48" t="s">
        <v>117</v>
      </c>
      <c r="C67" s="48"/>
      <c r="D67" s="48"/>
      <c r="E67" s="48"/>
      <c r="F67" s="48"/>
      <c r="G67" s="48"/>
      <c r="H67" s="48"/>
      <c r="I67" s="48"/>
      <c r="J67" s="48"/>
    </row>
    <row r="68" spans="1:10" x14ac:dyDescent="0.35">
      <c r="A68" s="33" t="s">
        <v>90</v>
      </c>
      <c r="B68" s="50" t="s">
        <v>91</v>
      </c>
      <c r="C68" s="50"/>
      <c r="D68" s="50"/>
      <c r="E68" s="50"/>
      <c r="F68" s="50"/>
      <c r="G68" s="50"/>
      <c r="H68" s="50"/>
      <c r="I68" s="50"/>
      <c r="J68" s="50"/>
    </row>
    <row r="69" spans="1:10" x14ac:dyDescent="0.35">
      <c r="A69" s="33">
        <v>6</v>
      </c>
      <c r="B69" s="50" t="s">
        <v>93</v>
      </c>
      <c r="C69" s="50"/>
      <c r="D69" s="50"/>
      <c r="E69" s="50"/>
      <c r="F69" s="50"/>
      <c r="G69" s="50"/>
      <c r="H69" s="50"/>
      <c r="I69" s="50"/>
      <c r="J69" s="50"/>
    </row>
    <row r="70" spans="1:10" x14ac:dyDescent="0.35">
      <c r="A70" s="33" t="s">
        <v>92</v>
      </c>
      <c r="B70" s="50" t="s">
        <v>118</v>
      </c>
      <c r="C70" s="50"/>
      <c r="D70" s="50"/>
      <c r="E70" s="50"/>
      <c r="F70" s="50"/>
      <c r="G70" s="50"/>
      <c r="H70" s="50"/>
      <c r="I70" s="50"/>
      <c r="J70" s="50"/>
    </row>
    <row r="71" spans="1:10" x14ac:dyDescent="0.35">
      <c r="A71" s="33">
        <v>7</v>
      </c>
      <c r="B71" s="50" t="s">
        <v>119</v>
      </c>
      <c r="C71" s="50"/>
      <c r="D71" s="50"/>
      <c r="E71" s="50"/>
      <c r="F71" s="50"/>
      <c r="G71" s="50"/>
      <c r="H71" s="50"/>
      <c r="I71" s="50"/>
      <c r="J71" s="50"/>
    </row>
    <row r="72" spans="1:10" x14ac:dyDescent="0.35">
      <c r="A72" s="33" t="s">
        <v>94</v>
      </c>
      <c r="B72" s="50" t="s">
        <v>120</v>
      </c>
      <c r="C72" s="50"/>
      <c r="D72" s="50"/>
      <c r="E72" s="50"/>
      <c r="F72" s="50"/>
      <c r="G72" s="50"/>
      <c r="H72" s="50"/>
      <c r="I72" s="50"/>
      <c r="J72" s="50"/>
    </row>
    <row r="73" spans="1:10" x14ac:dyDescent="0.35">
      <c r="A73" s="33" t="s">
        <v>95</v>
      </c>
      <c r="B73" s="50" t="s">
        <v>121</v>
      </c>
      <c r="C73" s="50"/>
      <c r="D73" s="50"/>
      <c r="E73" s="50"/>
      <c r="F73" s="50"/>
      <c r="G73" s="50"/>
      <c r="H73" s="50"/>
      <c r="I73" s="50"/>
      <c r="J73" s="50"/>
    </row>
    <row r="74" spans="1:10" x14ac:dyDescent="0.35">
      <c r="A74" s="34">
        <v>9</v>
      </c>
      <c r="B74" s="50" t="s">
        <v>97</v>
      </c>
      <c r="C74" s="50"/>
      <c r="D74" s="50"/>
      <c r="E74" s="50"/>
      <c r="F74" s="50"/>
      <c r="G74" s="50"/>
      <c r="H74" s="50"/>
      <c r="I74" s="50"/>
      <c r="J74" s="50"/>
    </row>
    <row r="75" spans="1:10" x14ac:dyDescent="0.35">
      <c r="A75" s="33" t="s">
        <v>96</v>
      </c>
      <c r="B75" s="50" t="s">
        <v>122</v>
      </c>
      <c r="C75" s="50"/>
      <c r="D75" s="50"/>
      <c r="E75" s="50"/>
      <c r="F75" s="50"/>
      <c r="G75" s="50"/>
      <c r="H75" s="50"/>
      <c r="I75" s="50"/>
      <c r="J75" s="50"/>
    </row>
    <row r="76" spans="1:10" x14ac:dyDescent="0.35">
      <c r="A76" s="33">
        <v>10</v>
      </c>
      <c r="B76" s="50" t="s">
        <v>126</v>
      </c>
      <c r="C76" s="50"/>
      <c r="D76" s="50"/>
      <c r="E76" s="50"/>
      <c r="F76" s="50"/>
      <c r="G76" s="50"/>
      <c r="H76" s="50"/>
      <c r="I76" s="50"/>
      <c r="J76" s="50"/>
    </row>
    <row r="77" spans="1:10" x14ac:dyDescent="0.35">
      <c r="A77" s="33" t="s">
        <v>98</v>
      </c>
      <c r="B77" s="50" t="s">
        <v>127</v>
      </c>
      <c r="C77" s="50"/>
      <c r="D77" s="50"/>
      <c r="E77" s="50"/>
      <c r="F77" s="50"/>
      <c r="G77" s="50"/>
      <c r="H77" s="50"/>
      <c r="I77" s="50"/>
      <c r="J77" s="50"/>
    </row>
    <row r="78" spans="1:10" x14ac:dyDescent="0.35">
      <c r="A78" s="33">
        <v>11</v>
      </c>
      <c r="B78" s="50" t="s">
        <v>123</v>
      </c>
      <c r="C78" s="50"/>
      <c r="D78" s="50"/>
      <c r="E78" s="50"/>
      <c r="F78" s="50"/>
      <c r="G78" s="50"/>
      <c r="H78" s="50"/>
      <c r="I78" s="50"/>
      <c r="J78" s="50"/>
    </row>
    <row r="79" spans="1:10" x14ac:dyDescent="0.35">
      <c r="A79" s="33" t="s">
        <v>125</v>
      </c>
      <c r="B79" s="50" t="s">
        <v>99</v>
      </c>
      <c r="C79" s="50"/>
      <c r="D79" s="50"/>
      <c r="E79" s="50"/>
      <c r="F79" s="50"/>
      <c r="G79" s="50"/>
      <c r="H79" s="50"/>
      <c r="I79" s="50"/>
      <c r="J79" s="50"/>
    </row>
    <row r="80" spans="1:10" x14ac:dyDescent="0.35">
      <c r="A80" s="33">
        <v>12</v>
      </c>
      <c r="B80" s="37" t="s">
        <v>124</v>
      </c>
      <c r="C80" s="37"/>
      <c r="D80" s="37"/>
      <c r="E80" s="37"/>
      <c r="F80" s="37"/>
      <c r="G80" s="37"/>
      <c r="H80" s="37"/>
      <c r="I80" s="37"/>
      <c r="J80" s="37"/>
    </row>
    <row r="81" spans="1:10" x14ac:dyDescent="0.35">
      <c r="A81" s="33">
        <v>13</v>
      </c>
      <c r="B81" s="37" t="s">
        <v>128</v>
      </c>
      <c r="C81" s="37"/>
      <c r="D81" s="37"/>
      <c r="E81" s="37"/>
      <c r="F81" s="37"/>
      <c r="G81" s="37"/>
      <c r="H81" s="37"/>
      <c r="I81" s="37"/>
      <c r="J81" s="37"/>
    </row>
    <row r="82" spans="1:10" x14ac:dyDescent="0.35">
      <c r="A82" s="33">
        <v>14</v>
      </c>
      <c r="B82" s="48" t="s">
        <v>136</v>
      </c>
      <c r="C82" s="48"/>
      <c r="D82" s="48"/>
      <c r="E82" s="48"/>
      <c r="F82" s="48"/>
      <c r="G82" s="48"/>
      <c r="H82" s="48"/>
      <c r="I82" s="48"/>
      <c r="J82" s="48"/>
    </row>
    <row r="83" spans="1:10" ht="30" customHeight="1" x14ac:dyDescent="0.35"/>
  </sheetData>
  <mergeCells count="23">
    <mergeCell ref="B63:J63"/>
    <mergeCell ref="E1:G1"/>
    <mergeCell ref="B59:J59"/>
    <mergeCell ref="B60:J60"/>
    <mergeCell ref="B61:J61"/>
    <mergeCell ref="B62:J62"/>
    <mergeCell ref="B75:J75"/>
    <mergeCell ref="B64:J64"/>
    <mergeCell ref="B65:J65"/>
    <mergeCell ref="B66:J66"/>
    <mergeCell ref="B67:J67"/>
    <mergeCell ref="B68:J68"/>
    <mergeCell ref="B69:J69"/>
    <mergeCell ref="B70:J70"/>
    <mergeCell ref="B71:J71"/>
    <mergeCell ref="B72:J72"/>
    <mergeCell ref="B73:J73"/>
    <mergeCell ref="B74:J74"/>
    <mergeCell ref="B82:J82"/>
    <mergeCell ref="B76:J76"/>
    <mergeCell ref="B77:J77"/>
    <mergeCell ref="B78:J78"/>
    <mergeCell ref="B79:J7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Bogføring</vt:lpstr>
      <vt:lpstr>Regnskab og budget</vt:lpstr>
      <vt:lpstr>Nykredit Driftskonto</vt:lpstr>
      <vt:lpstr>Kladde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Dahlberg</dc:creator>
  <cp:lastModifiedBy>jaco hansen</cp:lastModifiedBy>
  <cp:lastPrinted>2022-02-10T17:16:19Z</cp:lastPrinted>
  <dcterms:created xsi:type="dcterms:W3CDTF">2013-01-17T19:30:09Z</dcterms:created>
  <dcterms:modified xsi:type="dcterms:W3CDTF">2022-02-14T17:16:30Z</dcterms:modified>
</cp:coreProperties>
</file>